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7925" windowHeight="8100"/>
  </bookViews>
  <sheets>
    <sheet name="2020" sheetId="1" r:id="rId1"/>
    <sheet name="Sheet1" sheetId="2" r:id="rId2"/>
  </sheets>
  <definedNames>
    <definedName name="_xlnm._FilterDatabase" localSheetId="0" hidden="1">'2020'!$A$2:$AA$2</definedName>
    <definedName name="_xlnm.Print_Titles" localSheetId="0">'2020'!$2:$2</definedName>
  </definedNames>
  <calcPr calcId="125725"/>
</workbook>
</file>

<file path=xl/calcChain.xml><?xml version="1.0" encoding="utf-8"?>
<calcChain xmlns="http://schemas.openxmlformats.org/spreadsheetml/2006/main">
  <c r="S32" i="1"/>
  <c r="S29"/>
  <c r="S36" l="1"/>
  <c r="S38" l="1"/>
  <c r="S39"/>
  <c r="S35" l="1"/>
  <c r="K51" l="1"/>
  <c r="K49"/>
  <c r="K47"/>
  <c r="K45"/>
  <c r="K43"/>
  <c r="E19" i="2" l="1"/>
  <c r="E17"/>
  <c r="E15"/>
  <c r="E13"/>
  <c r="E11"/>
  <c r="E9"/>
  <c r="E7"/>
  <c r="N39" i="1" l="1"/>
  <c r="N38"/>
  <c r="N37"/>
  <c r="N36"/>
  <c r="N35"/>
  <c r="N34"/>
  <c r="S34" s="1"/>
  <c r="N33"/>
  <c r="N32"/>
  <c r="N31"/>
  <c r="N30"/>
  <c r="N29"/>
  <c r="K28"/>
  <c r="N27"/>
  <c r="N26"/>
  <c r="N25"/>
  <c r="N23"/>
  <c r="M23"/>
  <c r="N22"/>
  <c r="M22"/>
  <c r="N20"/>
  <c r="N19"/>
  <c r="N18"/>
  <c r="N17"/>
  <c r="N16"/>
  <c r="N15"/>
  <c r="N14"/>
  <c r="N13"/>
  <c r="N12"/>
  <c r="N11"/>
  <c r="N10"/>
  <c r="N9"/>
  <c r="N7"/>
  <c r="L7"/>
  <c r="N6"/>
  <c r="N5"/>
  <c r="N4"/>
  <c r="N3"/>
</calcChain>
</file>

<file path=xl/comments1.xml><?xml version="1.0" encoding="utf-8"?>
<comments xmlns="http://schemas.openxmlformats.org/spreadsheetml/2006/main">
  <authors>
    <author>Administrator</author>
  </authors>
  <commentList>
    <comment ref="M7" authorId="0">
      <text>
        <r>
          <rPr>
            <b/>
            <sz val="9"/>
            <rFont val="Tahoma"/>
            <family val="2"/>
          </rPr>
          <t>rmb2410.2/7</t>
        </r>
      </text>
    </comment>
    <comment ref="Q22" authorId="0">
      <text>
        <r>
          <rPr>
            <b/>
            <sz val="9"/>
            <rFont val="Tahoma"/>
            <family val="2"/>
          </rPr>
          <t xml:space="preserve">
-678.00  from inv 2046 trucking   &lt;-----LA </t>
        </r>
        <r>
          <rPr>
            <b/>
            <sz val="9"/>
            <rFont val="宋体"/>
            <family val="3"/>
            <charset val="134"/>
          </rPr>
          <t>到</t>
        </r>
        <r>
          <rPr>
            <b/>
            <sz val="9"/>
            <rFont val="Tahoma"/>
            <family val="2"/>
          </rPr>
          <t>DALLAS</t>
        </r>
        <r>
          <rPr>
            <b/>
            <sz val="9"/>
            <rFont val="宋体"/>
            <family val="3"/>
            <charset val="134"/>
          </rPr>
          <t>卡车费</t>
        </r>
        <r>
          <rPr>
            <b/>
            <sz val="9"/>
            <rFont val="Tahoma"/>
            <family val="2"/>
          </rPr>
          <t xml:space="preserve"> </t>
        </r>
        <r>
          <rPr>
            <b/>
            <sz val="9"/>
            <rFont val="宋体"/>
            <family val="3"/>
            <charset val="134"/>
          </rPr>
          <t>本来</t>
        </r>
        <r>
          <rPr>
            <b/>
            <sz val="9"/>
            <rFont val="Tahoma"/>
            <family val="2"/>
          </rPr>
          <t>8/26</t>
        </r>
        <r>
          <rPr>
            <b/>
            <sz val="9"/>
            <rFont val="宋体"/>
            <family val="3"/>
            <charset val="134"/>
          </rPr>
          <t>船期，走不完。改走上海</t>
        </r>
        <r>
          <rPr>
            <b/>
            <sz val="9"/>
            <rFont val="Tahoma"/>
            <family val="2"/>
          </rPr>
          <t>MATSON 9/3-160ctn</t>
        </r>
        <r>
          <rPr>
            <b/>
            <sz val="9"/>
            <rFont val="宋体"/>
            <family val="3"/>
            <charset val="134"/>
          </rPr>
          <t xml:space="preserve">。
</t>
        </r>
        <r>
          <rPr>
            <b/>
            <sz val="9"/>
            <rFont val="Tahoma"/>
            <family val="2"/>
          </rPr>
          <t xml:space="preserve">-2,950.84 from inv 2046  frt.&lt;----- MATSON </t>
        </r>
        <r>
          <rPr>
            <b/>
            <sz val="9"/>
            <rFont val="宋体"/>
            <family val="3"/>
            <charset val="134"/>
          </rPr>
          <t>海运费清关费本来</t>
        </r>
        <r>
          <rPr>
            <b/>
            <sz val="9"/>
            <rFont val="Tahoma"/>
            <family val="2"/>
          </rPr>
          <t>8/26</t>
        </r>
        <r>
          <rPr>
            <b/>
            <sz val="9"/>
            <rFont val="宋体"/>
            <family val="3"/>
            <charset val="134"/>
          </rPr>
          <t>船期，走不完。改走上海</t>
        </r>
        <r>
          <rPr>
            <b/>
            <sz val="9"/>
            <rFont val="Tahoma"/>
            <family val="2"/>
          </rPr>
          <t>MATSON 9/3-160ctn</t>
        </r>
        <r>
          <rPr>
            <b/>
            <sz val="9"/>
            <rFont val="宋体"/>
            <family val="3"/>
            <charset val="134"/>
          </rPr>
          <t xml:space="preserve">。
</t>
        </r>
        <r>
          <rPr>
            <b/>
            <sz val="9"/>
            <rFont val="Tahoma"/>
            <family val="2"/>
          </rPr>
          <t xml:space="preserve">-1,858.80 inv 2051 for late fee  frt </t>
        </r>
        <r>
          <rPr>
            <b/>
            <sz val="9"/>
            <rFont val="宋体"/>
            <family val="3"/>
            <charset val="134"/>
          </rPr>
          <t>《</t>
        </r>
        <r>
          <rPr>
            <b/>
            <sz val="9"/>
            <rFont val="Tahoma"/>
            <family val="2"/>
          </rPr>
          <t xml:space="preserve">---MATSON </t>
        </r>
        <r>
          <rPr>
            <b/>
            <sz val="9"/>
            <rFont val="宋体"/>
            <family val="3"/>
            <charset val="134"/>
          </rPr>
          <t>海运费清关费本来</t>
        </r>
        <r>
          <rPr>
            <b/>
            <sz val="9"/>
            <rFont val="Tahoma"/>
            <family val="2"/>
          </rPr>
          <t xml:space="preserve">10/1 </t>
        </r>
        <r>
          <rPr>
            <b/>
            <sz val="9"/>
            <rFont val="宋体"/>
            <family val="3"/>
            <charset val="134"/>
          </rPr>
          <t>船期，走不完。改走上海</t>
        </r>
        <r>
          <rPr>
            <b/>
            <sz val="9"/>
            <rFont val="Tahoma"/>
            <family val="2"/>
          </rPr>
          <t>MATSON 10/14</t>
        </r>
        <r>
          <rPr>
            <b/>
            <sz val="9"/>
            <rFont val="宋体"/>
            <family val="3"/>
            <charset val="134"/>
          </rPr>
          <t>散货</t>
        </r>
        <r>
          <rPr>
            <b/>
            <sz val="9"/>
            <rFont val="Tahoma"/>
            <family val="2"/>
          </rPr>
          <t>-128ctn</t>
        </r>
        <r>
          <rPr>
            <b/>
            <sz val="9"/>
            <rFont val="宋体"/>
            <family val="3"/>
            <charset val="134"/>
          </rPr>
          <t xml:space="preserve">。
</t>
        </r>
        <r>
          <rPr>
            <b/>
            <sz val="9"/>
            <rFont val="Tahoma"/>
            <family val="2"/>
          </rPr>
          <t>-1,614.47 inv 2051 for trucking</t>
        </r>
        <r>
          <rPr>
            <b/>
            <sz val="9"/>
            <rFont val="宋体"/>
            <family val="3"/>
            <charset val="134"/>
          </rPr>
          <t>《</t>
        </r>
        <r>
          <rPr>
            <b/>
            <sz val="9"/>
            <rFont val="Tahoma"/>
            <family val="2"/>
          </rPr>
          <t xml:space="preserve">----LA </t>
        </r>
        <r>
          <rPr>
            <b/>
            <sz val="9"/>
            <rFont val="宋体"/>
            <family val="3"/>
            <charset val="134"/>
          </rPr>
          <t>到</t>
        </r>
        <r>
          <rPr>
            <b/>
            <sz val="9"/>
            <rFont val="Tahoma"/>
            <family val="2"/>
          </rPr>
          <t>DALLAS</t>
        </r>
        <r>
          <rPr>
            <b/>
            <sz val="9"/>
            <rFont val="宋体"/>
            <family val="3"/>
            <charset val="134"/>
          </rPr>
          <t>卡车费。本来</t>
        </r>
        <r>
          <rPr>
            <b/>
            <sz val="9"/>
            <rFont val="Tahoma"/>
            <family val="2"/>
          </rPr>
          <t xml:space="preserve">10/1 </t>
        </r>
        <r>
          <rPr>
            <b/>
            <sz val="9"/>
            <rFont val="宋体"/>
            <family val="3"/>
            <charset val="134"/>
          </rPr>
          <t>船期，走不完。改走上海</t>
        </r>
        <r>
          <rPr>
            <b/>
            <sz val="9"/>
            <rFont val="Tahoma"/>
            <family val="2"/>
          </rPr>
          <t xml:space="preserve">MATSON10/14 </t>
        </r>
        <r>
          <rPr>
            <b/>
            <sz val="9"/>
            <rFont val="宋体"/>
            <family val="3"/>
            <charset val="134"/>
          </rPr>
          <t>散货</t>
        </r>
        <r>
          <rPr>
            <b/>
            <sz val="9"/>
            <rFont val="Tahoma"/>
            <family val="2"/>
          </rPr>
          <t>-128ctn</t>
        </r>
        <r>
          <rPr>
            <b/>
            <sz val="9"/>
            <rFont val="宋体"/>
            <family val="3"/>
            <charset val="134"/>
          </rPr>
          <t>。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<sst xmlns="http://schemas.openxmlformats.org/spreadsheetml/2006/main" count="386" uniqueCount="243">
  <si>
    <t>针织部发货记录</t>
  </si>
  <si>
    <t>发票号</t>
  </si>
  <si>
    <t>合同号</t>
  </si>
  <si>
    <t>发货日期</t>
  </si>
  <si>
    <t>客户</t>
  </si>
  <si>
    <t>贸易方式</t>
  </si>
  <si>
    <t>数量</t>
  </si>
  <si>
    <t>总金额</t>
  </si>
  <si>
    <t>提单号</t>
  </si>
  <si>
    <t>柜型</t>
  </si>
  <si>
    <t>应付款日期</t>
  </si>
  <si>
    <t>扣挂牌</t>
  </si>
  <si>
    <t>其他</t>
  </si>
  <si>
    <t>应付金额</t>
  </si>
  <si>
    <t>付款日</t>
  </si>
  <si>
    <t>付款金额</t>
  </si>
  <si>
    <t>19PLT021</t>
  </si>
  <si>
    <t>2019T039</t>
  </si>
  <si>
    <t>PUL</t>
  </si>
  <si>
    <t>FOB</t>
  </si>
  <si>
    <t>SEA</t>
  </si>
  <si>
    <t>KYLSAH1904986</t>
  </si>
  <si>
    <t>LCL</t>
  </si>
  <si>
    <t>2/18 PAID $17657.17</t>
  </si>
  <si>
    <t>2/18liang：deduct DUTY TOP 300*0.19;PANTS540*0.21;SHIRT2751*0.17;CHEMISE601*0.23;MAXI1000*0.27;inna2/19 应付金额正确</t>
  </si>
  <si>
    <t>19PLT022</t>
  </si>
  <si>
    <t>2019T040</t>
  </si>
  <si>
    <t>ONEYTA9DB1921800</t>
  </si>
  <si>
    <t>1*40GP</t>
  </si>
  <si>
    <t>2/18 PAID $24488.63</t>
  </si>
  <si>
    <t>2/18liang：deduct DUTY 5057pcs*$0.34=1719.38 扣除reunited 佣金USD2700 RDG 佣金$8187 应付金额:$24488.63   inna2/19 应付金额正确</t>
  </si>
  <si>
    <t>19PLT023</t>
  </si>
  <si>
    <t>2019T037/048/47</t>
  </si>
  <si>
    <t>TAYH9K386700</t>
  </si>
  <si>
    <t>1*20GP</t>
  </si>
  <si>
    <t>2/18 PAID$16947.91</t>
  </si>
  <si>
    <t>2/25 PAID $6293.97</t>
  </si>
  <si>
    <t>inna2/19 应付金额正确</t>
  </si>
  <si>
    <t>"</t>
  </si>
  <si>
    <t>2/25PAID $20811.68</t>
  </si>
  <si>
    <t>4/2 PAID BALANCE$89.92</t>
  </si>
  <si>
    <t>Chris 2/19 应付金额正确</t>
  </si>
  <si>
    <t>LA  inventory STILL BUYER ADVISE REPACK CHARGE</t>
  </si>
  <si>
    <t>2/25PAID $6624.12</t>
  </si>
  <si>
    <t>2/18liang：1603- 2498PCS;inna2/19 应付金额正确
1604- 1853PCS;
1605- 1036PCS;STILL BUYER ADVISE REPACK CHARGE</t>
  </si>
  <si>
    <t>19PLT024</t>
  </si>
  <si>
    <t>2019T050</t>
  </si>
  <si>
    <t>15854156</t>
  </si>
  <si>
    <t>4/2 PAID $10827.10</t>
  </si>
  <si>
    <t>4/10 paid balance$6155.90</t>
  </si>
  <si>
    <t>2/18liang：应付金额为16983.00 ;inna2/19 应付金额正确</t>
  </si>
  <si>
    <t>19PLT026</t>
  </si>
  <si>
    <t>2019T051/2019T052</t>
  </si>
  <si>
    <t>OOLU2634480920</t>
  </si>
  <si>
    <t>4/10PAID $851.80; 4/17PAID$11007.70;4/23 PAID $18926.72 5/1 PAID $2622.66 5/29PAID$7370.03 6/5 PAID$3793.40</t>
  </si>
  <si>
    <t xml:space="preserve"> 6/12 PAID BALANCE $8958.78</t>
  </si>
  <si>
    <t>sleepwear garment test fee</t>
  </si>
  <si>
    <t>5/1 paid $80.56</t>
  </si>
  <si>
    <t>INVOICE # 20LTVA-01027 test fee RMB563.92/7</t>
  </si>
  <si>
    <t>20PLT001</t>
  </si>
  <si>
    <t>2019T053/2019T055/2020T013</t>
  </si>
  <si>
    <t>TTSS000799</t>
  </si>
  <si>
    <t>5/29PAID$8127.7 6/5 PAID$15809.40 6/12 PAID$16401.76 6/18PAID$5463.70 &amp;17552.70</t>
  </si>
  <si>
    <t>7/1-PAID BALANCE:$15094.29</t>
  </si>
  <si>
    <t>6/18  付款金额$17552.70 扣4/23s5045 单独走散货 运杂费$545.00 实际付$17007.70</t>
  </si>
  <si>
    <t>20PLT005</t>
  </si>
  <si>
    <t>2019T053/2020T004/005/008</t>
  </si>
  <si>
    <t>TTSS000826</t>
  </si>
  <si>
    <t>20207/11</t>
  </si>
  <si>
    <t>7/1 PAID $13683.11 7/7 paid $55100.40</t>
  </si>
  <si>
    <t>7/13 paid $943.99</t>
  </si>
  <si>
    <t>5/6:liang付款金额对</t>
  </si>
  <si>
    <t>20PLT008</t>
  </si>
  <si>
    <t>2020T005</t>
  </si>
  <si>
    <t>KYDLSQ2000080</t>
  </si>
  <si>
    <t>7/13 paid 5156.00</t>
  </si>
  <si>
    <t>2020T007</t>
  </si>
  <si>
    <t>2020T008/2020T011</t>
  </si>
  <si>
    <t>38500pcs</t>
  </si>
  <si>
    <t>SHDAL2005002.</t>
  </si>
  <si>
    <t>7/13paid $57045.00</t>
  </si>
  <si>
    <t>20PLT004</t>
  </si>
  <si>
    <t>2020T011/2020T008/2020T005/2020T004/2019T055/2019T053/2019T052/2019T051/2019T050</t>
  </si>
  <si>
    <t xml:space="preserve">SETAO0620025 </t>
  </si>
  <si>
    <t>7/13 paid$5280.41 8/18 paid$3875.4</t>
  </si>
  <si>
    <r>
      <rPr>
        <sz val="11"/>
        <color indexed="8"/>
        <rFont val="Arial Unicode MS"/>
        <family val="2"/>
        <charset val="134"/>
      </rPr>
      <t>9</t>
    </r>
    <r>
      <rPr>
        <sz val="11"/>
        <color indexed="8"/>
        <rFont val="Arial Unicode MS"/>
        <family val="2"/>
        <charset val="134"/>
      </rPr>
      <t>/18-19 paid</t>
    </r>
    <r>
      <rPr>
        <sz val="11"/>
        <color indexed="8"/>
        <rFont val="Arial Unicode MS"/>
        <family val="2"/>
        <charset val="134"/>
      </rPr>
      <t xml:space="preserve"> $13321.19</t>
    </r>
  </si>
  <si>
    <t>8/18 LIANG 我们记录6692pcs; SEND TO PUR OFFICE 28PCS-$97.74</t>
  </si>
  <si>
    <t>20PLT010</t>
  </si>
  <si>
    <t>2020T012</t>
  </si>
  <si>
    <t xml:space="preserve">KYDLSQ2000103 </t>
  </si>
  <si>
    <t>8/18 paid$17860.00</t>
  </si>
  <si>
    <r>
      <rPr>
        <sz val="10"/>
        <color indexed="8"/>
        <rFont val="Arial Unicode MS"/>
        <family val="2"/>
        <charset val="134"/>
      </rPr>
      <t>inna</t>
    </r>
    <r>
      <rPr>
        <sz val="10"/>
        <color indexed="8"/>
        <rFont val="Arial Unicode MS"/>
        <family val="2"/>
        <charset val="134"/>
      </rPr>
      <t>8/18</t>
    </r>
    <r>
      <rPr>
        <sz val="10"/>
        <color indexed="8"/>
        <rFont val="Arial Unicode MS"/>
        <family val="2"/>
        <charset val="134"/>
      </rPr>
      <t xml:space="preserve"> 应付金额正确</t>
    </r>
  </si>
  <si>
    <t>20PLT013</t>
  </si>
  <si>
    <t>2020T006/2020T007</t>
  </si>
  <si>
    <t>KYLSAQ2001487</t>
  </si>
  <si>
    <t>9/18-19 paid $18709.20</t>
  </si>
  <si>
    <r>
      <rPr>
        <sz val="10"/>
        <color indexed="8"/>
        <rFont val="Arial Unicode MS"/>
        <family val="2"/>
        <charset val="134"/>
      </rPr>
      <t xml:space="preserve">Chris </t>
    </r>
    <r>
      <rPr>
        <sz val="10"/>
        <color indexed="8"/>
        <rFont val="Arial Unicode MS"/>
        <family val="2"/>
        <charset val="134"/>
      </rPr>
      <t>8/26</t>
    </r>
    <r>
      <rPr>
        <sz val="10"/>
        <color indexed="8"/>
        <rFont val="Arial Unicode MS"/>
        <family val="2"/>
        <charset val="134"/>
      </rPr>
      <t>应付金额正确</t>
    </r>
  </si>
  <si>
    <t>20PLT015</t>
  </si>
  <si>
    <t>2020T014</t>
  </si>
  <si>
    <t>KYDLSQ2000131</t>
  </si>
  <si>
    <t>9/18-19 paid $30360.00</t>
  </si>
  <si>
    <r>
      <rPr>
        <sz val="10"/>
        <color indexed="8"/>
        <rFont val="Arial Unicode MS"/>
        <family val="2"/>
        <charset val="134"/>
      </rPr>
      <t>inna</t>
    </r>
    <r>
      <rPr>
        <sz val="10"/>
        <color indexed="8"/>
        <rFont val="Arial Unicode MS"/>
        <family val="2"/>
        <charset val="134"/>
      </rPr>
      <t>9</t>
    </r>
    <r>
      <rPr>
        <sz val="10"/>
        <color indexed="8"/>
        <rFont val="Arial Unicode MS"/>
        <family val="2"/>
        <charset val="134"/>
      </rPr>
      <t>/18 应付金额正确</t>
    </r>
  </si>
  <si>
    <t>20PLT017</t>
  </si>
  <si>
    <t>2020T014/015</t>
  </si>
  <si>
    <t>TAYHOE860500</t>
  </si>
  <si>
    <t>1*20GP+1*40HQ</t>
  </si>
  <si>
    <t>8/20  paid $25000.00 9/18-19 paid $93677.09</t>
  </si>
  <si>
    <r>
      <rPr>
        <sz val="11"/>
        <color indexed="8"/>
        <rFont val="Arial Unicode MS"/>
        <family val="2"/>
        <charset val="134"/>
      </rPr>
      <t>9/18Liang 走货数量28060pcs 金额125912.65;10/9</t>
    </r>
    <r>
      <rPr>
        <sz val="11"/>
        <color indexed="8"/>
        <rFont val="Arial Unicode MS"/>
        <family val="2"/>
        <charset val="134"/>
      </rPr>
      <t xml:space="preserve"> 其中的</t>
    </r>
    <r>
      <rPr>
        <sz val="11"/>
        <color rgb="FFFF0000"/>
        <rFont val="Arial Unicode MS"/>
        <family val="2"/>
        <charset val="134"/>
      </rPr>
      <t>$7235.56</t>
    </r>
  </si>
  <si>
    <t>20PLT018</t>
  </si>
  <si>
    <t>2020T015/2020T016/2020T018/2020T021</t>
  </si>
  <si>
    <t>1770CSCSQ1532VFB</t>
  </si>
  <si>
    <t>5*40HQ</t>
  </si>
  <si>
    <t>8/20  PAID $25007.70 10/9 PAID $50000 ;10/9 PAID$1056.52 10/16 PAID $123048.66 10/23 PAID$252362.52</t>
  </si>
  <si>
    <t>11/12 PAID $13730.14</t>
  </si>
  <si>
    <r>
      <rPr>
        <sz val="11"/>
        <color indexed="8"/>
        <rFont val="Arial Unicode MS"/>
        <family val="2"/>
        <charset val="134"/>
      </rPr>
      <t>9/18 liang 金额不对，核对一下。我记录$470292.78 ;10/9 cherry 暂借USD50000给WB 客人付款会扣回。10/9另外扣减REUNITED 20SW018-A/B/C/D佣金(总金额$12322.80=7235.5</t>
    </r>
    <r>
      <rPr>
        <sz val="11"/>
        <rFont val="Arial Unicode MS"/>
        <family val="2"/>
        <charset val="134"/>
      </rPr>
      <t>6+5087.24)</t>
    </r>
    <r>
      <rPr>
        <sz val="11"/>
        <color indexed="8"/>
        <rFont val="Arial Unicode MS"/>
        <family val="2"/>
        <charset val="134"/>
      </rPr>
      <t xml:space="preserve"> 其中的</t>
    </r>
    <r>
      <rPr>
        <sz val="11"/>
        <color rgb="FFFF0000"/>
        <rFont val="Arial Unicode MS"/>
        <family val="2"/>
        <charset val="134"/>
      </rPr>
      <t>$5087.24</t>
    </r>
  </si>
  <si>
    <t>客人改LABEL /HANGTAG/STICKER</t>
  </si>
  <si>
    <t>10/9 PAID $5005.42</t>
  </si>
  <si>
    <t>9/17(RMB37536.3-退税4000)/6.7=USD5005.42</t>
  </si>
  <si>
    <t>20PLT019</t>
  </si>
  <si>
    <t>2020T016</t>
  </si>
  <si>
    <t>15925971</t>
  </si>
  <si>
    <t>11/12PAID$29139.24</t>
  </si>
  <si>
    <t>inna9/18 应付金额正确  11/11 CHARGE BACK FREIGHT/TRUCKING$7102.11 FOR 8/26 &amp;10/1 SHIPMENT</t>
  </si>
  <si>
    <t>20PLT020</t>
  </si>
  <si>
    <t>20T021/20T022/20T025/20T026</t>
  </si>
  <si>
    <t>1770WYWYQ18671V</t>
  </si>
  <si>
    <t xml:space="preserve">8/20  PAID $24141.40 12/3paid$40048.15 </t>
  </si>
  <si>
    <t>12/10 PAID$26058.33</t>
  </si>
  <si>
    <r>
      <rPr>
        <sz val="10"/>
        <color indexed="8"/>
        <rFont val="Arial Unicode MS"/>
        <family val="2"/>
        <charset val="134"/>
      </rPr>
      <t>inna 10/24 付款金额正确</t>
    </r>
    <r>
      <rPr>
        <sz val="10"/>
        <color rgb="FFFF0000"/>
        <rFont val="Arial Unicode MS"/>
        <family val="2"/>
        <charset val="134"/>
      </rPr>
      <t>;12/4 CB $129.15 (shortage of robes)</t>
    </r>
    <r>
      <rPr>
        <sz val="10"/>
        <color rgb="FF00B0F0"/>
        <rFont val="Arial Unicode MS"/>
        <family val="2"/>
        <charset val="134"/>
      </rPr>
      <t>12/10另外扣减REUNITED 076E/F/G/H/089A/B佣金(总金额$9814.70=8742.50+1072.20)</t>
    </r>
  </si>
  <si>
    <t>20PLT021</t>
  </si>
  <si>
    <t>20T019/20T020/20T031/20T032</t>
  </si>
  <si>
    <t>1770CSCSQ1544VFB</t>
  </si>
  <si>
    <t>3*40HQ+2*40GP</t>
  </si>
  <si>
    <t>8/20  PAID $25858.60    ;12/10PAID$90.17 ;12/15PAID$80962.70 12/17 PAID $72503.97</t>
  </si>
  <si>
    <t>inna 10/24 付款金额为573817.1     PANTY P.O #001029113 大码价格应该为$6345。</t>
  </si>
  <si>
    <t>20PLT022</t>
  </si>
  <si>
    <t>2020T024</t>
  </si>
  <si>
    <t>KYLSAQ2002472</t>
  </si>
  <si>
    <t>12/10 PAID8685.60</t>
  </si>
  <si>
    <t xml:space="preserve">jennifer 10/26 付款金额正确，  </t>
  </si>
  <si>
    <t>20PLT023</t>
  </si>
  <si>
    <t>20T020/20T023</t>
  </si>
  <si>
    <t>HLCUTA12009DLYY6</t>
  </si>
  <si>
    <t>1*40HQ</t>
  </si>
  <si>
    <t>2/5 paid：54527.90</t>
  </si>
  <si>
    <r>
      <rPr>
        <sz val="10"/>
        <color rgb="FF000000"/>
        <rFont val="Arial Unicode MS"/>
        <family val="2"/>
        <charset val="134"/>
      </rPr>
      <t xml:space="preserve">inna 10/24 付款金额正确   </t>
    </r>
    <r>
      <rPr>
        <sz val="10"/>
        <color rgb="FFFF0000"/>
        <rFont val="Arial Unicode MS"/>
        <family val="2"/>
        <charset val="134"/>
      </rPr>
      <t>1/18号客人通知少了2套衣P.O# 001028012</t>
    </r>
  </si>
  <si>
    <t>20PLT024</t>
  </si>
  <si>
    <t>20T020</t>
  </si>
  <si>
    <t>SKLAX15938832</t>
  </si>
  <si>
    <t>12/10 PAID17652.80</t>
  </si>
  <si>
    <t>inna 10/24 付款金额正确</t>
  </si>
  <si>
    <t>??</t>
  </si>
  <si>
    <t>23990PCS</t>
  </si>
  <si>
    <t>20+40HQ</t>
  </si>
  <si>
    <t>1/28PAID$84767.70</t>
  </si>
  <si>
    <t>1/29 $24067.95</t>
  </si>
  <si>
    <t>20PLT026</t>
  </si>
  <si>
    <t>20T20/20T019/20T029/20T030</t>
  </si>
  <si>
    <t>TAYH0H360300</t>
  </si>
  <si>
    <t>2*40HQ</t>
  </si>
  <si>
    <t>1/29PAID$143267.50</t>
  </si>
  <si>
    <t>20PLT027</t>
  </si>
  <si>
    <t>20T027/20T028</t>
  </si>
  <si>
    <t>W240268136</t>
  </si>
  <si>
    <t>1*45HQ</t>
  </si>
  <si>
    <t>2/5 paid$ 25289.19</t>
  </si>
  <si>
    <t>2/9paid $90885.21</t>
  </si>
  <si>
    <t>inna 1/20付款金额正确</t>
  </si>
  <si>
    <t>20PLT028</t>
  </si>
  <si>
    <t>20T029/20T030/20T036</t>
  </si>
  <si>
    <t>W240268775</t>
  </si>
  <si>
    <t>1*20GP+1*45HQ</t>
  </si>
  <si>
    <t>2/9 paid $69938.83</t>
  </si>
  <si>
    <r>
      <rPr>
        <sz val="10"/>
        <color indexed="8"/>
        <rFont val="Arial Unicode MS"/>
        <family val="2"/>
        <charset val="134"/>
      </rPr>
      <t>inna 1/20付款金额正确</t>
    </r>
    <r>
      <rPr>
        <sz val="10"/>
        <color rgb="FFFF0000"/>
        <rFont val="Arial Unicode MS"/>
        <family val="2"/>
        <charset val="134"/>
      </rPr>
      <t xml:space="preserve"> 减去REUNITED 佣金$3952.80</t>
    </r>
  </si>
  <si>
    <t>20PLT029</t>
  </si>
  <si>
    <t>20T027/20T028/20T033/20T034</t>
  </si>
  <si>
    <t>TAYH0H637300</t>
  </si>
  <si>
    <t>20PLT030</t>
  </si>
  <si>
    <t>2020T044</t>
  </si>
  <si>
    <t>SHLAX2012009</t>
  </si>
  <si>
    <t>20PLT031</t>
  </si>
  <si>
    <t>2020T023/042/037/035</t>
  </si>
  <si>
    <t>TAYHOH887300A/B</t>
  </si>
  <si>
    <t>2*40GP</t>
  </si>
  <si>
    <t>20PLT032</t>
  </si>
  <si>
    <t>2020T038/2020T039</t>
  </si>
  <si>
    <t>TAYHOK159300</t>
  </si>
  <si>
    <t>20PLT033</t>
  </si>
  <si>
    <t>TAYH1A167200</t>
  </si>
  <si>
    <t>20PLT034</t>
  </si>
  <si>
    <t>20T040/20T042/20T041</t>
  </si>
  <si>
    <t>TAYH1A272600</t>
  </si>
  <si>
    <t>20PLT035</t>
  </si>
  <si>
    <t>2020T040/047/041/043/045/046</t>
  </si>
  <si>
    <t>TAYH1A360400</t>
  </si>
  <si>
    <t>20PLT036</t>
  </si>
  <si>
    <t>2020T038/040/047/039/041/046</t>
  </si>
  <si>
    <t>140100403757</t>
  </si>
  <si>
    <t>3/17paid $61821.85</t>
    <phoneticPr fontId="15" type="noConversion"/>
  </si>
  <si>
    <t>2021/1/14 PAID$61058.70 
+$92757.70 1/21PAID$126298.62+82568.45 ；2/5 paid$31718.19</t>
  </si>
  <si>
    <t>3/16 PAID69215.42 3/17 paid$407469.05</t>
    <phoneticPr fontId="15" type="noConversion"/>
  </si>
  <si>
    <t>inna 1/20付款金额正确  -扣款USD3250.00 (band elastic on dot panty)</t>
    <phoneticPr fontId="15" type="noConversion"/>
  </si>
  <si>
    <t>4/20PAID $19098.60</t>
    <phoneticPr fontId="15" type="noConversion"/>
  </si>
  <si>
    <t xml:space="preserve">3/30PAID$166444.62  4/20PAID $1500 </t>
    <phoneticPr fontId="15" type="noConversion"/>
  </si>
  <si>
    <t xml:space="preserve"> IN WH</t>
  </si>
  <si>
    <t>rog 60days</t>
    <phoneticPr fontId="16" type="noConversion"/>
  </si>
  <si>
    <t>date</t>
    <phoneticPr fontId="16" type="noConversion"/>
  </si>
  <si>
    <t>inv#</t>
    <phoneticPr fontId="16" type="noConversion"/>
  </si>
  <si>
    <t>qty</t>
    <phoneticPr fontId="16" type="noConversion"/>
  </si>
  <si>
    <t>70CTN-AU</t>
    <phoneticPr fontId="16" type="noConversion"/>
  </si>
  <si>
    <t>ETA:4/30</t>
    <phoneticPr fontId="16" type="noConversion"/>
  </si>
  <si>
    <t>1941ctn</t>
    <phoneticPr fontId="16" type="noConversion"/>
  </si>
  <si>
    <t>704ctn</t>
    <phoneticPr fontId="16" type="noConversion"/>
  </si>
  <si>
    <t>909CTN</t>
    <phoneticPr fontId="16" type="noConversion"/>
  </si>
  <si>
    <t>482ctn</t>
    <phoneticPr fontId="16" type="noConversion"/>
  </si>
  <si>
    <t>1411CTN</t>
    <phoneticPr fontId="16" type="noConversion"/>
  </si>
  <si>
    <t>816ctn</t>
    <phoneticPr fontId="16" type="noConversion"/>
  </si>
  <si>
    <t>797ctn</t>
    <phoneticPr fontId="16" type="noConversion"/>
  </si>
  <si>
    <t>ETA:5/9</t>
    <phoneticPr fontId="16" type="noConversion"/>
  </si>
  <si>
    <t>20ctn-UK</t>
    <phoneticPr fontId="16" type="noConversion"/>
  </si>
  <si>
    <t>ETA:</t>
    <phoneticPr fontId="16" type="noConversion"/>
  </si>
  <si>
    <t>115CTN-UK</t>
    <phoneticPr fontId="16" type="noConversion"/>
  </si>
  <si>
    <t>inna 3/16付款金额正确INV2062</t>
    <phoneticPr fontId="15" type="noConversion"/>
  </si>
  <si>
    <t>inna 3/16付款金额正确INV2061</t>
    <phoneticPr fontId="15" type="noConversion"/>
  </si>
  <si>
    <t>inna 3/16付款金额正确INV2060</t>
    <phoneticPr fontId="15" type="noConversion"/>
  </si>
  <si>
    <t>inna 1/21 付款 264，274.365.INV2059</t>
    <phoneticPr fontId="15" type="noConversion"/>
  </si>
  <si>
    <r>
      <t xml:space="preserve">inna 1/20付款金额正确  </t>
    </r>
    <r>
      <rPr>
        <sz val="8"/>
        <color rgb="FFFF0000"/>
        <rFont val="Arial Unicode MS"/>
        <family val="2"/>
        <charset val="134"/>
      </rPr>
      <t xml:space="preserve"> 1/14 号客人通知少 6695款小码少22 pcs, 6710款 小码少15件衣服，6707 款大码少28件衣INV2053</t>
    </r>
    <phoneticPr fontId="15" type="noConversion"/>
  </si>
  <si>
    <r>
      <t xml:space="preserve">inna 1/20付款金额正确 </t>
    </r>
    <r>
      <rPr>
        <sz val="10"/>
        <color rgb="FFFF0000"/>
        <rFont val="Arial Unicode MS"/>
        <family val="2"/>
        <charset val="134"/>
      </rPr>
      <t>3/17 s#8835/8840扣款$300-s#6697扣款$375.00 INV2056</t>
    </r>
    <phoneticPr fontId="15" type="noConversion"/>
  </si>
  <si>
    <t>网上查提货时间</t>
    <phoneticPr fontId="15" type="noConversion"/>
  </si>
  <si>
    <t>我们预计收款时间</t>
    <phoneticPr fontId="15" type="noConversion"/>
  </si>
  <si>
    <t>6/1 PAID$81639.50</t>
    <phoneticPr fontId="15" type="noConversion"/>
  </si>
  <si>
    <t>5/21 PAID$96329.745</t>
    <phoneticPr fontId="15" type="noConversion"/>
  </si>
  <si>
    <t>3/30 PAID$5504.1</t>
    <phoneticPr fontId="15" type="noConversion"/>
  </si>
  <si>
    <t>4/16 paid$127710.19 4/19 $120000</t>
    <phoneticPr fontId="15" type="noConversion"/>
  </si>
  <si>
    <t>6/3 PAID 6524.84</t>
    <phoneticPr fontId="15" type="noConversion"/>
  </si>
  <si>
    <t xml:space="preserve">5/21 PAID$872.735;6/3 PAID$22547.48 </t>
    <phoneticPr fontId="15" type="noConversion"/>
  </si>
  <si>
    <t>6/18 paid$139583.40</t>
    <phoneticPr fontId="15" type="noConversion"/>
  </si>
  <si>
    <r>
      <t>inna 3/16 金额应是</t>
    </r>
    <r>
      <rPr>
        <sz val="10"/>
        <color rgb="FFFF0000"/>
        <rFont val="Times New Roman"/>
        <family val="1"/>
      </rPr>
      <t>224142.215 INV#2063</t>
    </r>
    <phoneticPr fontId="15" type="noConversion"/>
  </si>
  <si>
    <t>7/1 PAID $124822.40</t>
    <phoneticPr fontId="15" type="noConversion"/>
  </si>
  <si>
    <t>6/23PAID $ 84558.82</t>
    <phoneticPr fontId="15" type="noConversion"/>
  </si>
  <si>
    <t>2/8paid $760.92 6/23 paid$119.86 7/29 paid $32.68</t>
    <phoneticPr fontId="15" type="noConversion"/>
  </si>
  <si>
    <r>
      <t>3/24PAID$11812.70 7/29 paid 4995.02 9/29-PAID $5000.00</t>
    </r>
    <r>
      <rPr>
        <sz val="11"/>
        <color rgb="FFFF0000"/>
        <rFont val="Arial Unicode MS"/>
        <family val="2"/>
        <charset val="134"/>
      </rPr>
      <t>BALANCE$ 4883.61</t>
    </r>
    <phoneticPr fontId="15" type="noConversion"/>
  </si>
  <si>
    <r>
      <t xml:space="preserve">5/11PAID$14245.70 </t>
    </r>
    <r>
      <rPr>
        <sz val="11"/>
        <color rgb="FFFF0000"/>
        <rFont val="Arial Unicode MS"/>
        <family val="2"/>
        <charset val="134"/>
      </rPr>
      <t>BALANCE$3593.71</t>
    </r>
    <phoneticPr fontId="15" type="noConversion"/>
  </si>
</sst>
</file>

<file path=xl/styles.xml><?xml version="1.0" encoding="utf-8"?>
<styleSheet xmlns="http://schemas.openxmlformats.org/spreadsheetml/2006/main">
  <numFmts count="7">
    <numFmt numFmtId="26" formatCode="\$#,##0.00_);[Red]\(\$#,##0.00\)"/>
    <numFmt numFmtId="176" formatCode="&quot;US$&quot;#,##0.00;\-&quot;US$&quot;#,##0.00"/>
    <numFmt numFmtId="177" formatCode="#,##0.00_);[Red]\(#,##0.00\)"/>
    <numFmt numFmtId="178" formatCode="&quot;US$&quot;#,##0.00_);[Red]\(&quot;US$&quot;#,##0.00\)"/>
    <numFmt numFmtId="179" formatCode="#&quot;PCS&quot;"/>
    <numFmt numFmtId="180" formatCode="#,##0.00_ "/>
    <numFmt numFmtId="181" formatCode="&quot;US$&quot;#,##0.000_);[Red]\(&quot;US$&quot;#,##0.000\)"/>
  </numFmts>
  <fonts count="23">
    <font>
      <sz val="11"/>
      <color indexed="8"/>
      <name val="宋体"/>
      <charset val="134"/>
    </font>
    <font>
      <sz val="12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11"/>
      <color indexed="8"/>
      <name val="Arial Unicode MS"/>
      <family val="2"/>
      <charset val="134"/>
    </font>
    <font>
      <sz val="28"/>
      <color indexed="8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sz val="10"/>
      <name val="Arial Unicode MS"/>
      <family val="2"/>
      <charset val="134"/>
    </font>
    <font>
      <sz val="11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10"/>
      <color rgb="FF00B0F0"/>
      <name val="Arial Unicode MS"/>
      <family val="2"/>
      <charset val="134"/>
    </font>
    <font>
      <sz val="10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8"/>
      <color rgb="FF000000"/>
      <name val="Arial Unicode MS"/>
      <family val="2"/>
      <charset val="134"/>
    </font>
    <font>
      <sz val="8"/>
      <color rgb="FFFF0000"/>
      <name val="Arial Unicode MS"/>
      <family val="2"/>
      <charset val="134"/>
    </font>
    <font>
      <sz val="10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4" borderId="6" xfId="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9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79" fontId="2" fillId="5" borderId="6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/>
    </xf>
    <xf numFmtId="178" fontId="3" fillId="4" borderId="6" xfId="0" applyNumberFormat="1" applyFont="1" applyFill="1" applyBorder="1">
      <alignment vertical="center"/>
    </xf>
    <xf numFmtId="0" fontId="3" fillId="6" borderId="6" xfId="0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176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 wrapText="1"/>
    </xf>
    <xf numFmtId="176" fontId="7" fillId="6" borderId="6" xfId="0" applyNumberFormat="1" applyFont="1" applyFill="1" applyBorder="1">
      <alignment vertical="center"/>
    </xf>
    <xf numFmtId="0" fontId="3" fillId="6" borderId="6" xfId="0" applyFont="1" applyFill="1" applyBorder="1">
      <alignment vertical="center"/>
    </xf>
    <xf numFmtId="176" fontId="3" fillId="6" borderId="6" xfId="0" applyNumberFormat="1" applyFont="1" applyFill="1" applyBorder="1">
      <alignment vertical="center"/>
    </xf>
    <xf numFmtId="0" fontId="3" fillId="6" borderId="6" xfId="0" applyFont="1" applyFill="1" applyBorder="1" applyAlignment="1">
      <alignment vertical="center" wrapText="1"/>
    </xf>
    <xf numFmtId="0" fontId="7" fillId="6" borderId="6" xfId="0" applyFont="1" applyFill="1" applyBorder="1">
      <alignment vertical="center"/>
    </xf>
    <xf numFmtId="178" fontId="5" fillId="2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vertical="center" wrapText="1"/>
    </xf>
    <xf numFmtId="178" fontId="3" fillId="4" borderId="0" xfId="0" applyNumberFormat="1" applyFont="1" applyFill="1">
      <alignment vertical="center"/>
    </xf>
    <xf numFmtId="0" fontId="3" fillId="0" borderId="0" xfId="0" applyNumberFormat="1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80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9" fillId="4" borderId="0" xfId="0" applyFont="1" applyFill="1">
      <alignment vertical="center"/>
    </xf>
    <xf numFmtId="0" fontId="9" fillId="7" borderId="0" xfId="0" applyFont="1" applyFill="1">
      <alignment vertical="center"/>
    </xf>
    <xf numFmtId="0" fontId="3" fillId="7" borderId="0" xfId="0" applyFont="1" applyFill="1">
      <alignment vertical="center"/>
    </xf>
    <xf numFmtId="178" fontId="2" fillId="0" borderId="5" xfId="0" quotePrefix="1" applyNumberFormat="1" applyFont="1" applyFill="1" applyBorder="1" applyAlignment="1">
      <alignment horizontal="center" vertical="center"/>
    </xf>
    <xf numFmtId="178" fontId="3" fillId="0" borderId="0" xfId="0" applyNumberFormat="1" applyFont="1" applyFill="1">
      <alignment vertical="center"/>
    </xf>
    <xf numFmtId="0" fontId="7" fillId="0" borderId="6" xfId="0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81" fontId="2" fillId="2" borderId="6" xfId="0" applyNumberFormat="1" applyFont="1" applyFill="1" applyBorder="1" applyAlignment="1">
      <alignment horizontal="center" vertical="center"/>
    </xf>
    <xf numFmtId="181" fontId="3" fillId="0" borderId="0" xfId="0" applyNumberFormat="1" applyFont="1">
      <alignment vertical="center"/>
    </xf>
    <xf numFmtId="0" fontId="8" fillId="0" borderId="0" xfId="0" applyFont="1">
      <alignment vertical="center"/>
    </xf>
    <xf numFmtId="14" fontId="17" fillId="0" borderId="6" xfId="0" applyNumberFormat="1" applyFont="1" applyFill="1" applyBorder="1" applyAlignment="1">
      <alignment horizontal="center"/>
    </xf>
    <xf numFmtId="26" fontId="11" fillId="0" borderId="6" xfId="0" applyNumberFormat="1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4" fontId="11" fillId="0" borderId="9" xfId="0" applyNumberFormat="1" applyFont="1" applyFill="1" applyBorder="1" applyAlignment="1">
      <alignment horizontal="center"/>
    </xf>
    <xf numFmtId="0" fontId="11" fillId="0" borderId="6" xfId="0" applyFont="1" applyFill="1" applyBorder="1" applyAlignment="1"/>
    <xf numFmtId="0" fontId="17" fillId="0" borderId="6" xfId="0" applyFont="1" applyFill="1" applyBorder="1" applyAlignment="1"/>
    <xf numFmtId="14" fontId="17" fillId="0" borderId="6" xfId="0" applyNumberFormat="1" applyFont="1" applyFill="1" applyBorder="1" applyAlignment="1"/>
    <xf numFmtId="0" fontId="11" fillId="0" borderId="0" xfId="0" applyFont="1" applyFill="1" applyAlignment="1"/>
    <xf numFmtId="0" fontId="18" fillId="0" borderId="6" xfId="0" applyFont="1" applyFill="1" applyBorder="1" applyAlignment="1"/>
    <xf numFmtId="14" fontId="11" fillId="0" borderId="6" xfId="0" applyNumberFormat="1" applyFont="1" applyFill="1" applyBorder="1" applyAlignment="1"/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58" fontId="19" fillId="0" borderId="6" xfId="0" applyNumberFormat="1" applyFont="1" applyBorder="1">
      <alignment vertical="center"/>
    </xf>
    <xf numFmtId="14" fontId="11" fillId="0" borderId="6" xfId="0" applyNumberFormat="1" applyFont="1" applyFill="1" applyBorder="1" applyAlignment="1">
      <alignment horizontal="left"/>
    </xf>
    <xf numFmtId="14" fontId="19" fillId="0" borderId="6" xfId="0" applyNumberFormat="1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20" fillId="7" borderId="0" xfId="0" applyFont="1" applyFill="1">
      <alignment vertical="center"/>
    </xf>
    <xf numFmtId="0" fontId="18" fillId="0" borderId="6" xfId="0" applyFont="1" applyFill="1" applyBorder="1" applyAlignment="1">
      <alignment horizontal="center"/>
    </xf>
    <xf numFmtId="14" fontId="18" fillId="0" borderId="6" xfId="0" applyNumberFormat="1" applyFont="1" applyFill="1" applyBorder="1" applyAlignment="1">
      <alignment horizontal="left"/>
    </xf>
    <xf numFmtId="0" fontId="18" fillId="0" borderId="6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left"/>
    </xf>
    <xf numFmtId="178" fontId="2" fillId="8" borderId="6" xfId="0" applyNumberFormat="1" applyFont="1" applyFill="1" applyBorder="1" applyAlignment="1">
      <alignment horizontal="center" vertical="center"/>
    </xf>
    <xf numFmtId="0" fontId="8" fillId="6" borderId="6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colors>
    <mruColors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964406</xdr:colOff>
      <xdr:row>36</xdr:row>
      <xdr:rowOff>107156</xdr:rowOff>
    </xdr:from>
    <xdr:to>
      <xdr:col>6</xdr:col>
      <xdr:colOff>0</xdr:colOff>
      <xdr:row>46</xdr:row>
      <xdr:rowOff>47625</xdr:rowOff>
    </xdr:to>
    <xdr:cxnSp macro="">
      <xdr:nvCxnSpPr>
        <xdr:cNvPr id="3" name="直接箭头连接符 2"/>
        <xdr:cNvCxnSpPr/>
      </xdr:nvCxnSpPr>
      <xdr:spPr>
        <a:xfrm>
          <a:off x="3274219" y="15335250"/>
          <a:ext cx="1452562" cy="2416969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881062</xdr:colOff>
      <xdr:row>37</xdr:row>
      <xdr:rowOff>261938</xdr:rowOff>
    </xdr:from>
    <xdr:to>
      <xdr:col>5</xdr:col>
      <xdr:colOff>440531</xdr:colOff>
      <xdr:row>50</xdr:row>
      <xdr:rowOff>142875</xdr:rowOff>
    </xdr:to>
    <xdr:cxnSp macro="">
      <xdr:nvCxnSpPr>
        <xdr:cNvPr id="6" name="直接箭头连接符 5"/>
        <xdr:cNvCxnSpPr/>
      </xdr:nvCxnSpPr>
      <xdr:spPr>
        <a:xfrm>
          <a:off x="3190875" y="15704344"/>
          <a:ext cx="1524000" cy="30003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845343</xdr:colOff>
      <xdr:row>38</xdr:row>
      <xdr:rowOff>214313</xdr:rowOff>
    </xdr:from>
    <xdr:to>
      <xdr:col>6</xdr:col>
      <xdr:colOff>23813</xdr:colOff>
      <xdr:row>48</xdr:row>
      <xdr:rowOff>178594</xdr:rowOff>
    </xdr:to>
    <xdr:cxnSp macro="">
      <xdr:nvCxnSpPr>
        <xdr:cNvPr id="8" name="直接箭头连接符 7"/>
        <xdr:cNvCxnSpPr/>
      </xdr:nvCxnSpPr>
      <xdr:spPr>
        <a:xfrm>
          <a:off x="3155156" y="16037719"/>
          <a:ext cx="1595438" cy="227409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Y270"/>
  <sheetViews>
    <sheetView tabSelected="1" topLeftCell="N23" zoomScale="80" zoomScaleNormal="80" workbookViewId="0">
      <selection activeCell="S41" sqref="S32:S41"/>
    </sheetView>
  </sheetViews>
  <sheetFormatPr defaultColWidth="9" defaultRowHeight="16.5"/>
  <cols>
    <col min="1" max="1" width="10.75" style="3" customWidth="1"/>
    <col min="2" max="2" width="19.5" style="4" customWidth="1"/>
    <col min="3" max="3" width="13.5" style="3" customWidth="1"/>
    <col min="4" max="4" width="7.625" style="3" customWidth="1"/>
    <col min="5" max="5" width="4.75" style="3" customWidth="1"/>
    <col min="6" max="6" width="5.875" style="3" customWidth="1"/>
    <col min="7" max="7" width="12.25" style="3" customWidth="1"/>
    <col min="8" max="8" width="16.25" style="5" customWidth="1"/>
    <col min="9" max="9" width="19" style="6" customWidth="1"/>
    <col min="10" max="10" width="13.375" style="3" customWidth="1"/>
    <col min="11" max="11" width="15.125" style="3" customWidth="1"/>
    <col min="12" max="12" width="14" style="5" customWidth="1"/>
    <col min="13" max="13" width="21.125" style="5" customWidth="1"/>
    <col min="14" max="14" width="16.5" style="7" customWidth="1"/>
    <col min="15" max="15" width="28.125" style="3" customWidth="1"/>
    <col min="16" max="16" width="31.875" style="8" customWidth="1"/>
    <col min="17" max="17" width="81.5" style="3" customWidth="1"/>
    <col min="18" max="18" width="4.75" style="3" customWidth="1"/>
    <col min="19" max="19" width="17.625" style="3" customWidth="1"/>
    <col min="20" max="20" width="14.25" style="3" customWidth="1"/>
    <col min="21" max="16384" width="9" style="3"/>
  </cols>
  <sheetData>
    <row r="1" spans="1:19" ht="35.25" hidden="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3">
        <v>114192.04</v>
      </c>
    </row>
    <row r="2" spans="1:19" s="1" customFormat="1" ht="35.25" customHeight="1">
      <c r="A2" s="9" t="s">
        <v>1</v>
      </c>
      <c r="B2" s="10" t="s">
        <v>2</v>
      </c>
      <c r="C2" s="10" t="s">
        <v>3</v>
      </c>
      <c r="D2" s="10" t="s">
        <v>4</v>
      </c>
      <c r="E2" s="94" t="s">
        <v>5</v>
      </c>
      <c r="F2" s="95"/>
      <c r="G2" s="10" t="s">
        <v>6</v>
      </c>
      <c r="H2" s="11" t="s">
        <v>7</v>
      </c>
      <c r="I2" s="11" t="s">
        <v>8</v>
      </c>
      <c r="J2" s="10" t="s">
        <v>9</v>
      </c>
      <c r="K2" s="10" t="s">
        <v>10</v>
      </c>
      <c r="L2" s="11" t="s">
        <v>11</v>
      </c>
      <c r="M2" s="11" t="s">
        <v>12</v>
      </c>
      <c r="N2" s="28" t="s">
        <v>13</v>
      </c>
      <c r="O2" s="10" t="s">
        <v>14</v>
      </c>
      <c r="P2" s="29" t="s">
        <v>15</v>
      </c>
    </row>
    <row r="3" spans="1:19" s="2" customFormat="1" ht="29.25" customHeight="1">
      <c r="A3" s="12" t="s">
        <v>16</v>
      </c>
      <c r="B3" s="13" t="s">
        <v>17</v>
      </c>
      <c r="C3" s="14">
        <v>43783</v>
      </c>
      <c r="D3" s="12" t="s">
        <v>18</v>
      </c>
      <c r="E3" s="12" t="s">
        <v>19</v>
      </c>
      <c r="F3" s="12" t="s">
        <v>20</v>
      </c>
      <c r="G3" s="15">
        <v>5192</v>
      </c>
      <c r="H3" s="16">
        <v>18734.62</v>
      </c>
      <c r="I3" s="30" t="s">
        <v>21</v>
      </c>
      <c r="J3" s="12" t="s">
        <v>22</v>
      </c>
      <c r="K3" s="14">
        <v>43870</v>
      </c>
      <c r="L3" s="16">
        <v>31.15</v>
      </c>
      <c r="M3" s="16">
        <v>-1046.3</v>
      </c>
      <c r="N3" s="31">
        <f>H3-L3+M3</f>
        <v>17657.169999999998</v>
      </c>
      <c r="O3" s="32" t="s">
        <v>23</v>
      </c>
      <c r="P3" s="33"/>
      <c r="Q3" s="52" t="s">
        <v>24</v>
      </c>
    </row>
    <row r="4" spans="1:19" s="2" customFormat="1" ht="29.25" customHeight="1">
      <c r="A4" s="12" t="s">
        <v>25</v>
      </c>
      <c r="B4" s="13" t="s">
        <v>26</v>
      </c>
      <c r="C4" s="14">
        <v>43794</v>
      </c>
      <c r="D4" s="12" t="s">
        <v>18</v>
      </c>
      <c r="E4" s="12" t="s">
        <v>19</v>
      </c>
      <c r="F4" s="12" t="s">
        <v>20</v>
      </c>
      <c r="G4" s="15">
        <v>5057</v>
      </c>
      <c r="H4" s="16">
        <v>37125.35</v>
      </c>
      <c r="I4" s="30" t="s">
        <v>27</v>
      </c>
      <c r="J4" s="12" t="s">
        <v>28</v>
      </c>
      <c r="K4" s="14">
        <v>43891</v>
      </c>
      <c r="L4" s="16">
        <v>30.34</v>
      </c>
      <c r="M4" s="16">
        <v>-1719.38</v>
      </c>
      <c r="N4" s="31">
        <f>H4-L4+M4-2700-8187</f>
        <v>24488.630000000005</v>
      </c>
      <c r="O4" s="32" t="s">
        <v>29</v>
      </c>
      <c r="P4" s="33"/>
      <c r="Q4" s="52" t="s">
        <v>30</v>
      </c>
    </row>
    <row r="5" spans="1:19" s="2" customFormat="1" ht="29.25" customHeight="1">
      <c r="A5" s="12" t="s">
        <v>31</v>
      </c>
      <c r="B5" s="13" t="s">
        <v>32</v>
      </c>
      <c r="C5" s="14">
        <v>43808</v>
      </c>
      <c r="D5" s="12" t="s">
        <v>18</v>
      </c>
      <c r="E5" s="12" t="s">
        <v>19</v>
      </c>
      <c r="F5" s="12" t="s">
        <v>20</v>
      </c>
      <c r="G5" s="15">
        <v>9693</v>
      </c>
      <c r="H5" s="16">
        <v>23241.88</v>
      </c>
      <c r="I5" s="30" t="s">
        <v>33</v>
      </c>
      <c r="J5" s="12" t="s">
        <v>34</v>
      </c>
      <c r="K5" s="14">
        <v>43893</v>
      </c>
      <c r="L5" s="16">
        <v>0</v>
      </c>
      <c r="M5" s="16">
        <v>0</v>
      </c>
      <c r="N5" s="31">
        <f t="shared" ref="N5:N9" si="0">H5-L5+M5</f>
        <v>23241.88</v>
      </c>
      <c r="O5" s="32" t="s">
        <v>35</v>
      </c>
      <c r="P5" s="34" t="s">
        <v>36</v>
      </c>
      <c r="Q5" s="52" t="s">
        <v>37</v>
      </c>
    </row>
    <row r="6" spans="1:19" s="2" customFormat="1" ht="29.25" customHeight="1">
      <c r="A6" s="12"/>
      <c r="B6" s="13"/>
      <c r="C6" s="14">
        <v>43808</v>
      </c>
      <c r="D6" s="12" t="s">
        <v>18</v>
      </c>
      <c r="E6" s="12" t="s">
        <v>19</v>
      </c>
      <c r="F6" s="12" t="s">
        <v>20</v>
      </c>
      <c r="G6" s="17">
        <v>5184</v>
      </c>
      <c r="H6" s="18">
        <v>20901.599999999999</v>
      </c>
      <c r="I6" s="30" t="s">
        <v>38</v>
      </c>
      <c r="J6" s="12" t="s">
        <v>38</v>
      </c>
      <c r="K6" s="14" t="s">
        <v>38</v>
      </c>
      <c r="L6" s="16">
        <v>0</v>
      </c>
      <c r="M6" s="16">
        <v>0</v>
      </c>
      <c r="N6" s="31">
        <f t="shared" si="0"/>
        <v>20901.599999999999</v>
      </c>
      <c r="O6" s="32" t="s">
        <v>39</v>
      </c>
      <c r="P6" s="34" t="s">
        <v>40</v>
      </c>
      <c r="Q6" s="2" t="s">
        <v>41</v>
      </c>
      <c r="S6" s="53"/>
    </row>
    <row r="7" spans="1:19" s="2" customFormat="1" ht="29.25" customHeight="1">
      <c r="A7" s="96" t="s">
        <v>42</v>
      </c>
      <c r="B7" s="97"/>
      <c r="C7" s="14">
        <v>43808</v>
      </c>
      <c r="D7" s="12" t="s">
        <v>18</v>
      </c>
      <c r="E7" s="12" t="s">
        <v>19</v>
      </c>
      <c r="F7" s="12" t="s">
        <v>20</v>
      </c>
      <c r="G7" s="17">
        <v>5387</v>
      </c>
      <c r="H7" s="18">
        <v>6312.13</v>
      </c>
      <c r="I7" s="30" t="s">
        <v>38</v>
      </c>
      <c r="J7" s="12" t="s">
        <v>38</v>
      </c>
      <c r="K7" s="14" t="s">
        <v>38</v>
      </c>
      <c r="L7" s="16">
        <f>5387*0.006</f>
        <v>32.322000000000003</v>
      </c>
      <c r="M7" s="16">
        <v>344.31</v>
      </c>
      <c r="N7" s="31">
        <f t="shared" si="0"/>
        <v>6624.1180000000004</v>
      </c>
      <c r="O7" s="32" t="s">
        <v>43</v>
      </c>
      <c r="P7" s="34"/>
      <c r="Q7" s="54" t="s">
        <v>44</v>
      </c>
    </row>
    <row r="8" spans="1:19" s="2" customFormat="1" ht="29.25" customHeight="1">
      <c r="A8" s="12" t="s">
        <v>45</v>
      </c>
      <c r="B8" s="13" t="s">
        <v>46</v>
      </c>
      <c r="C8" s="14">
        <v>43829</v>
      </c>
      <c r="D8" s="12" t="s">
        <v>18</v>
      </c>
      <c r="E8" s="12" t="s">
        <v>19</v>
      </c>
      <c r="F8" s="12" t="s">
        <v>20</v>
      </c>
      <c r="G8" s="15">
        <v>5400</v>
      </c>
      <c r="H8" s="19">
        <v>16983</v>
      </c>
      <c r="I8" s="61" t="s">
        <v>47</v>
      </c>
      <c r="J8" s="12" t="s">
        <v>22</v>
      </c>
      <c r="K8" s="14">
        <v>43914</v>
      </c>
      <c r="L8" s="16">
        <v>0</v>
      </c>
      <c r="M8" s="16">
        <v>0</v>
      </c>
      <c r="N8" s="31">
        <v>16983</v>
      </c>
      <c r="O8" s="32" t="s">
        <v>48</v>
      </c>
      <c r="P8" s="34" t="s">
        <v>49</v>
      </c>
      <c r="Q8" s="2" t="s">
        <v>50</v>
      </c>
    </row>
    <row r="9" spans="1:19" s="2" customFormat="1" ht="78" customHeight="1">
      <c r="A9" s="12" t="s">
        <v>51</v>
      </c>
      <c r="B9" s="13" t="s">
        <v>52</v>
      </c>
      <c r="C9" s="14">
        <v>43852</v>
      </c>
      <c r="D9" s="12" t="s">
        <v>18</v>
      </c>
      <c r="E9" s="12" t="s">
        <v>19</v>
      </c>
      <c r="F9" s="12" t="s">
        <v>20</v>
      </c>
      <c r="G9" s="15">
        <v>16320</v>
      </c>
      <c r="H9" s="16">
        <v>53531.09</v>
      </c>
      <c r="I9" s="30" t="s">
        <v>53</v>
      </c>
      <c r="J9" s="12" t="s">
        <v>34</v>
      </c>
      <c r="K9" s="14">
        <v>43937</v>
      </c>
      <c r="L9" s="16">
        <v>0</v>
      </c>
      <c r="M9" s="16">
        <v>0</v>
      </c>
      <c r="N9" s="31">
        <f t="shared" si="0"/>
        <v>53531.09</v>
      </c>
      <c r="O9" s="35" t="s">
        <v>54</v>
      </c>
      <c r="P9" s="34" t="s">
        <v>55</v>
      </c>
      <c r="Q9" s="52" t="s">
        <v>37</v>
      </c>
      <c r="S9" s="53"/>
    </row>
    <row r="10" spans="1:19">
      <c r="A10" s="20" t="s">
        <v>56</v>
      </c>
      <c r="B10" s="21"/>
      <c r="C10" s="22">
        <v>43913</v>
      </c>
      <c r="D10" s="20"/>
      <c r="E10" s="20"/>
      <c r="F10" s="20"/>
      <c r="G10" s="20"/>
      <c r="H10" s="23"/>
      <c r="I10" s="36"/>
      <c r="J10" s="20"/>
      <c r="K10" s="20"/>
      <c r="L10" s="23"/>
      <c r="M10" s="23"/>
      <c r="N10" s="37">
        <f>563.92/7</f>
        <v>80.559999999999988</v>
      </c>
      <c r="O10" s="38" t="s">
        <v>57</v>
      </c>
      <c r="P10" s="39"/>
      <c r="Q10" s="3" t="s">
        <v>58</v>
      </c>
    </row>
    <row r="11" spans="1:19" ht="68.25" customHeight="1">
      <c r="A11" s="12" t="s">
        <v>59</v>
      </c>
      <c r="B11" s="13" t="s">
        <v>60</v>
      </c>
      <c r="C11" s="14">
        <v>43916</v>
      </c>
      <c r="D11" s="12" t="s">
        <v>18</v>
      </c>
      <c r="E11" s="12" t="s">
        <v>19</v>
      </c>
      <c r="F11" s="12" t="s">
        <v>20</v>
      </c>
      <c r="G11" s="15">
        <v>18610</v>
      </c>
      <c r="H11" s="16">
        <v>78449.55</v>
      </c>
      <c r="I11" s="30" t="s">
        <v>61</v>
      </c>
      <c r="J11" s="12" t="s">
        <v>28</v>
      </c>
      <c r="K11" s="14">
        <v>44003</v>
      </c>
      <c r="L11" s="16">
        <v>0</v>
      </c>
      <c r="M11" s="16">
        <v>0</v>
      </c>
      <c r="N11" s="31">
        <f t="shared" ref="N11:N27" si="1">H11-L11+M11</f>
        <v>78449.55</v>
      </c>
      <c r="O11" s="40" t="s">
        <v>62</v>
      </c>
      <c r="P11" s="41" t="s">
        <v>63</v>
      </c>
      <c r="Q11" s="3" t="s">
        <v>64</v>
      </c>
    </row>
    <row r="12" spans="1:19" ht="40.5" customHeight="1">
      <c r="A12" s="12" t="s">
        <v>65</v>
      </c>
      <c r="B12" s="13" t="s">
        <v>66</v>
      </c>
      <c r="C12" s="14">
        <v>43937</v>
      </c>
      <c r="D12" s="12" t="s">
        <v>18</v>
      </c>
      <c r="E12" s="12" t="s">
        <v>19</v>
      </c>
      <c r="F12" s="12" t="s">
        <v>20</v>
      </c>
      <c r="G12" s="15">
        <v>17300</v>
      </c>
      <c r="H12" s="16">
        <v>69727.5</v>
      </c>
      <c r="I12" s="30" t="s">
        <v>67</v>
      </c>
      <c r="J12" s="12" t="s">
        <v>28</v>
      </c>
      <c r="K12" s="14" t="s">
        <v>68</v>
      </c>
      <c r="L12" s="16">
        <v>0</v>
      </c>
      <c r="M12" s="16">
        <v>0</v>
      </c>
      <c r="N12" s="31">
        <f t="shared" si="1"/>
        <v>69727.5</v>
      </c>
      <c r="O12" s="42" t="s">
        <v>69</v>
      </c>
      <c r="P12" s="43" t="s">
        <v>70</v>
      </c>
      <c r="Q12" s="3" t="s">
        <v>71</v>
      </c>
      <c r="S12" s="5"/>
    </row>
    <row r="13" spans="1:19">
      <c r="A13" s="12" t="s">
        <v>72</v>
      </c>
      <c r="B13" s="13" t="s">
        <v>73</v>
      </c>
      <c r="C13" s="14">
        <v>43943</v>
      </c>
      <c r="D13" s="12" t="s">
        <v>18</v>
      </c>
      <c r="E13" s="12" t="s">
        <v>19</v>
      </c>
      <c r="F13" s="12" t="s">
        <v>20</v>
      </c>
      <c r="G13" s="15">
        <v>800</v>
      </c>
      <c r="H13" s="16">
        <v>5156</v>
      </c>
      <c r="I13" s="30" t="s">
        <v>74</v>
      </c>
      <c r="J13" s="12" t="s">
        <v>22</v>
      </c>
      <c r="K13" s="14">
        <v>44029</v>
      </c>
      <c r="L13" s="16">
        <v>0</v>
      </c>
      <c r="M13" s="16">
        <v>0</v>
      </c>
      <c r="N13" s="31">
        <f t="shared" si="1"/>
        <v>5156</v>
      </c>
      <c r="O13" s="44" t="s">
        <v>75</v>
      </c>
      <c r="P13" s="45"/>
      <c r="Q13" s="3" t="s">
        <v>71</v>
      </c>
    </row>
    <row r="14" spans="1:19">
      <c r="A14" s="12" t="s">
        <v>76</v>
      </c>
      <c r="B14" s="13" t="s">
        <v>77</v>
      </c>
      <c r="C14" s="14">
        <v>43955</v>
      </c>
      <c r="D14" s="12" t="s">
        <v>18</v>
      </c>
      <c r="E14" s="12" t="s">
        <v>19</v>
      </c>
      <c r="F14" s="12" t="s">
        <v>20</v>
      </c>
      <c r="G14" s="15" t="s">
        <v>78</v>
      </c>
      <c r="H14" s="16">
        <v>57045</v>
      </c>
      <c r="I14" s="30" t="s">
        <v>79</v>
      </c>
      <c r="J14" s="12" t="s">
        <v>34</v>
      </c>
      <c r="K14" s="14">
        <v>44041</v>
      </c>
      <c r="L14" s="16">
        <v>0</v>
      </c>
      <c r="M14" s="16">
        <v>0</v>
      </c>
      <c r="N14" s="31">
        <f>H14</f>
        <v>57045</v>
      </c>
      <c r="O14" s="44" t="s">
        <v>80</v>
      </c>
      <c r="P14" s="45"/>
      <c r="Q14" s="3" t="s">
        <v>71</v>
      </c>
    </row>
    <row r="15" spans="1:19" ht="60">
      <c r="A15" s="12" t="s">
        <v>81</v>
      </c>
      <c r="B15" s="13" t="s">
        <v>82</v>
      </c>
      <c r="C15" s="14">
        <v>43984</v>
      </c>
      <c r="D15" s="12" t="s">
        <v>18</v>
      </c>
      <c r="E15" s="12" t="s">
        <v>19</v>
      </c>
      <c r="F15" s="12" t="s">
        <v>20</v>
      </c>
      <c r="G15" s="15">
        <v>6552</v>
      </c>
      <c r="H15" s="16">
        <v>22477</v>
      </c>
      <c r="I15" s="30" t="s">
        <v>83</v>
      </c>
      <c r="J15" s="12" t="s">
        <v>22</v>
      </c>
      <c r="K15" s="14">
        <v>44070</v>
      </c>
      <c r="L15" s="16">
        <v>0</v>
      </c>
      <c r="M15" s="16">
        <v>0</v>
      </c>
      <c r="N15" s="31">
        <f t="shared" si="1"/>
        <v>22477</v>
      </c>
      <c r="O15" s="46" t="s">
        <v>84</v>
      </c>
      <c r="P15" s="45" t="s">
        <v>85</v>
      </c>
      <c r="Q15" s="3" t="s">
        <v>86</v>
      </c>
    </row>
    <row r="16" spans="1:19">
      <c r="A16" s="12" t="s">
        <v>87</v>
      </c>
      <c r="B16" s="13" t="s">
        <v>88</v>
      </c>
      <c r="C16" s="14">
        <v>43993</v>
      </c>
      <c r="D16" s="12" t="s">
        <v>18</v>
      </c>
      <c r="E16" s="12" t="s">
        <v>19</v>
      </c>
      <c r="F16" s="12" t="s">
        <v>20</v>
      </c>
      <c r="G16" s="15">
        <v>4000</v>
      </c>
      <c r="H16" s="16">
        <v>17860</v>
      </c>
      <c r="I16" s="30" t="s">
        <v>89</v>
      </c>
      <c r="J16" s="12" t="s">
        <v>22</v>
      </c>
      <c r="K16" s="14">
        <v>44080</v>
      </c>
      <c r="L16" s="16">
        <v>0</v>
      </c>
      <c r="M16" s="16">
        <v>0</v>
      </c>
      <c r="N16" s="31">
        <f t="shared" si="1"/>
        <v>17860</v>
      </c>
      <c r="O16" s="44" t="s">
        <v>90</v>
      </c>
      <c r="P16" s="45"/>
      <c r="Q16" s="52" t="s">
        <v>91</v>
      </c>
    </row>
    <row r="17" spans="1:25">
      <c r="A17" s="12" t="s">
        <v>92</v>
      </c>
      <c r="B17" s="13" t="s">
        <v>93</v>
      </c>
      <c r="C17" s="14">
        <v>44021</v>
      </c>
      <c r="D17" s="12" t="s">
        <v>18</v>
      </c>
      <c r="E17" s="12" t="s">
        <v>19</v>
      </c>
      <c r="F17" s="12" t="s">
        <v>20</v>
      </c>
      <c r="G17" s="15">
        <v>6072</v>
      </c>
      <c r="H17" s="16">
        <v>18709.2</v>
      </c>
      <c r="I17" s="30" t="s">
        <v>94</v>
      </c>
      <c r="J17" s="12" t="s">
        <v>22</v>
      </c>
      <c r="K17" s="14">
        <v>44106</v>
      </c>
      <c r="L17" s="16">
        <v>0</v>
      </c>
      <c r="M17" s="16">
        <v>0</v>
      </c>
      <c r="N17" s="31">
        <f t="shared" si="1"/>
        <v>18709.2</v>
      </c>
      <c r="O17" s="44" t="s">
        <v>95</v>
      </c>
      <c r="P17" s="45"/>
      <c r="Q17" s="2" t="s">
        <v>96</v>
      </c>
    </row>
    <row r="18" spans="1:25">
      <c r="A18" s="12" t="s">
        <v>97</v>
      </c>
      <c r="B18" s="13" t="s">
        <v>98</v>
      </c>
      <c r="C18" s="14">
        <v>44028</v>
      </c>
      <c r="D18" s="12" t="s">
        <v>18</v>
      </c>
      <c r="E18" s="12" t="s">
        <v>19</v>
      </c>
      <c r="F18" s="12" t="s">
        <v>20</v>
      </c>
      <c r="G18" s="15">
        <v>7200</v>
      </c>
      <c r="H18" s="16">
        <v>30360</v>
      </c>
      <c r="I18" s="30" t="s">
        <v>99</v>
      </c>
      <c r="J18" s="12" t="s">
        <v>22</v>
      </c>
      <c r="K18" s="14">
        <v>44113</v>
      </c>
      <c r="L18" s="16">
        <v>0</v>
      </c>
      <c r="M18" s="16">
        <v>0</v>
      </c>
      <c r="N18" s="31">
        <f t="shared" si="1"/>
        <v>30360</v>
      </c>
      <c r="O18" s="44" t="s">
        <v>100</v>
      </c>
      <c r="P18" s="45"/>
      <c r="Q18" s="52" t="s">
        <v>101</v>
      </c>
    </row>
    <row r="19" spans="1:25" ht="54" customHeight="1">
      <c r="A19" s="12" t="s">
        <v>102</v>
      </c>
      <c r="B19" s="13" t="s">
        <v>103</v>
      </c>
      <c r="C19" s="14">
        <v>44041</v>
      </c>
      <c r="D19" s="12" t="s">
        <v>18</v>
      </c>
      <c r="E19" s="12" t="s">
        <v>19</v>
      </c>
      <c r="F19" s="12" t="s">
        <v>20</v>
      </c>
      <c r="G19" s="24">
        <v>28060</v>
      </c>
      <c r="H19" s="25">
        <v>125912.65</v>
      </c>
      <c r="I19" s="30" t="s">
        <v>104</v>
      </c>
      <c r="J19" s="12" t="s">
        <v>105</v>
      </c>
      <c r="K19" s="14">
        <v>44120</v>
      </c>
      <c r="L19" s="16">
        <v>0</v>
      </c>
      <c r="M19" s="16">
        <v>-7235.56</v>
      </c>
      <c r="N19" s="31">
        <f t="shared" si="1"/>
        <v>118677.09</v>
      </c>
      <c r="O19" s="46" t="s">
        <v>106</v>
      </c>
      <c r="P19" s="45"/>
      <c r="Q19" s="4" t="s">
        <v>107</v>
      </c>
    </row>
    <row r="20" spans="1:25" ht="107.25" customHeight="1">
      <c r="A20" s="12" t="s">
        <v>108</v>
      </c>
      <c r="B20" s="13" t="s">
        <v>109</v>
      </c>
      <c r="C20" s="14">
        <v>44069</v>
      </c>
      <c r="D20" s="12" t="s">
        <v>18</v>
      </c>
      <c r="E20" s="12" t="s">
        <v>19</v>
      </c>
      <c r="F20" s="12" t="s">
        <v>20</v>
      </c>
      <c r="G20" s="15">
        <v>116602</v>
      </c>
      <c r="H20" s="25">
        <v>470292.78</v>
      </c>
      <c r="I20" s="30" t="s">
        <v>110</v>
      </c>
      <c r="J20" s="12" t="s">
        <v>111</v>
      </c>
      <c r="K20" s="14">
        <v>44155</v>
      </c>
      <c r="L20" s="16">
        <v>0</v>
      </c>
      <c r="M20" s="16">
        <v>-5087.24</v>
      </c>
      <c r="N20" s="31">
        <f t="shared" si="1"/>
        <v>465205.54000000004</v>
      </c>
      <c r="O20" s="42" t="s">
        <v>112</v>
      </c>
      <c r="P20" s="43" t="s">
        <v>113</v>
      </c>
      <c r="Q20" s="4" t="s">
        <v>114</v>
      </c>
    </row>
    <row r="21" spans="1:25" ht="48.75" customHeight="1">
      <c r="A21" s="26" t="s">
        <v>115</v>
      </c>
      <c r="B21" s="13"/>
      <c r="C21" s="14">
        <v>44091</v>
      </c>
      <c r="D21" s="12"/>
      <c r="E21" s="12"/>
      <c r="F21" s="12"/>
      <c r="G21" s="15"/>
      <c r="H21" s="25"/>
      <c r="I21" s="30"/>
      <c r="J21" s="12"/>
      <c r="K21" s="14"/>
      <c r="L21" s="16"/>
      <c r="M21" s="16"/>
      <c r="N21" s="31">
        <v>5005.42</v>
      </c>
      <c r="O21" s="42" t="s">
        <v>116</v>
      </c>
      <c r="P21" s="43"/>
      <c r="Q21" s="4" t="s">
        <v>117</v>
      </c>
    </row>
    <row r="22" spans="1:25" ht="46.5" customHeight="1">
      <c r="A22" s="12" t="s">
        <v>118</v>
      </c>
      <c r="B22" s="13" t="s">
        <v>119</v>
      </c>
      <c r="C22" s="14">
        <v>44080</v>
      </c>
      <c r="D22" s="12" t="s">
        <v>18</v>
      </c>
      <c r="E22" s="12" t="s">
        <v>19</v>
      </c>
      <c r="F22" s="12" t="s">
        <v>20</v>
      </c>
      <c r="G22" s="15">
        <v>6140</v>
      </c>
      <c r="H22" s="16">
        <v>36241.35</v>
      </c>
      <c r="I22" s="61" t="s">
        <v>120</v>
      </c>
      <c r="J22" s="12" t="s">
        <v>22</v>
      </c>
      <c r="K22" s="14">
        <v>44166</v>
      </c>
      <c r="L22" s="16">
        <v>0</v>
      </c>
      <c r="M22" s="16">
        <f>-7102.11</f>
        <v>-7102.11</v>
      </c>
      <c r="N22" s="31">
        <f t="shared" si="1"/>
        <v>29139.239999999998</v>
      </c>
      <c r="O22" s="47" t="s">
        <v>121</v>
      </c>
      <c r="P22" s="43"/>
      <c r="Q22" s="55" t="s">
        <v>122</v>
      </c>
    </row>
    <row r="23" spans="1:25" ht="45" customHeight="1">
      <c r="A23" s="12" t="s">
        <v>123</v>
      </c>
      <c r="B23" s="13" t="s">
        <v>124</v>
      </c>
      <c r="C23" s="14">
        <v>44090</v>
      </c>
      <c r="D23" s="12" t="s">
        <v>18</v>
      </c>
      <c r="E23" s="12" t="s">
        <v>19</v>
      </c>
      <c r="F23" s="12" t="s">
        <v>20</v>
      </c>
      <c r="G23" s="15">
        <v>49470</v>
      </c>
      <c r="H23" s="16">
        <v>100191.73</v>
      </c>
      <c r="I23" s="30" t="s">
        <v>125</v>
      </c>
      <c r="J23" s="12" t="s">
        <v>28</v>
      </c>
      <c r="K23" s="14">
        <v>44185</v>
      </c>
      <c r="L23" s="16">
        <v>0</v>
      </c>
      <c r="M23" s="16">
        <f>-129.15-9814.7</f>
        <v>-9943.85</v>
      </c>
      <c r="N23" s="31">
        <f t="shared" si="1"/>
        <v>90247.87999999999</v>
      </c>
      <c r="O23" s="42" t="s">
        <v>126</v>
      </c>
      <c r="P23" s="43" t="s">
        <v>127</v>
      </c>
      <c r="Q23" s="55" t="s">
        <v>128</v>
      </c>
      <c r="S23" s="56"/>
    </row>
    <row r="24" spans="1:25" ht="66">
      <c r="A24" s="12" t="s">
        <v>129</v>
      </c>
      <c r="B24" s="13" t="s">
        <v>130</v>
      </c>
      <c r="C24" s="14">
        <v>44105</v>
      </c>
      <c r="D24" s="12" t="s">
        <v>18</v>
      </c>
      <c r="E24" s="12" t="s">
        <v>19</v>
      </c>
      <c r="F24" s="12" t="s">
        <v>20</v>
      </c>
      <c r="G24" s="15">
        <v>196067</v>
      </c>
      <c r="H24" s="16">
        <v>573835.1</v>
      </c>
      <c r="I24" s="30" t="s">
        <v>131</v>
      </c>
      <c r="J24" s="12" t="s">
        <v>132</v>
      </c>
      <c r="K24" s="14">
        <v>44190</v>
      </c>
      <c r="L24" s="16">
        <v>0</v>
      </c>
      <c r="M24" s="16">
        <v>0</v>
      </c>
      <c r="N24" s="48">
        <v>573817.1</v>
      </c>
      <c r="O24" s="42" t="s">
        <v>133</v>
      </c>
      <c r="P24" s="49" t="s">
        <v>199</v>
      </c>
      <c r="Q24" s="52" t="s">
        <v>134</v>
      </c>
      <c r="S24" s="57"/>
    </row>
    <row r="25" spans="1:25">
      <c r="A25" s="12" t="s">
        <v>135</v>
      </c>
      <c r="B25" s="13" t="s">
        <v>136</v>
      </c>
      <c r="C25" s="14">
        <v>44108</v>
      </c>
      <c r="D25" s="12" t="s">
        <v>18</v>
      </c>
      <c r="E25" s="12" t="s">
        <v>19</v>
      </c>
      <c r="F25" s="12" t="s">
        <v>20</v>
      </c>
      <c r="G25" s="15">
        <v>2976</v>
      </c>
      <c r="H25" s="16">
        <v>8685.6</v>
      </c>
      <c r="I25" s="30" t="s">
        <v>137</v>
      </c>
      <c r="J25" s="12" t="s">
        <v>22</v>
      </c>
      <c r="K25" s="14">
        <v>44194</v>
      </c>
      <c r="L25" s="16">
        <v>0</v>
      </c>
      <c r="M25" s="16">
        <v>0</v>
      </c>
      <c r="N25" s="31">
        <f t="shared" si="1"/>
        <v>8685.6</v>
      </c>
      <c r="O25" s="47" t="s">
        <v>138</v>
      </c>
      <c r="P25" s="43"/>
      <c r="Q25" s="58" t="s">
        <v>139</v>
      </c>
      <c r="S25" s="5"/>
    </row>
    <row r="26" spans="1:25">
      <c r="A26" s="12" t="s">
        <v>140</v>
      </c>
      <c r="B26" s="13" t="s">
        <v>141</v>
      </c>
      <c r="C26" s="14">
        <v>44111</v>
      </c>
      <c r="D26" s="12" t="s">
        <v>18</v>
      </c>
      <c r="E26" s="12" t="s">
        <v>19</v>
      </c>
      <c r="F26" s="12" t="s">
        <v>20</v>
      </c>
      <c r="G26" s="15">
        <v>17680</v>
      </c>
      <c r="H26" s="16">
        <v>54527.9</v>
      </c>
      <c r="I26" s="30" t="s">
        <v>142</v>
      </c>
      <c r="J26" s="12" t="s">
        <v>143</v>
      </c>
      <c r="K26" s="14">
        <v>44194</v>
      </c>
      <c r="L26" s="16">
        <v>0</v>
      </c>
      <c r="M26" s="16">
        <v>0</v>
      </c>
      <c r="N26" s="31">
        <f t="shared" si="1"/>
        <v>54527.9</v>
      </c>
      <c r="O26" s="47" t="s">
        <v>144</v>
      </c>
      <c r="P26" s="43"/>
      <c r="Q26" s="59" t="s">
        <v>145</v>
      </c>
    </row>
    <row r="27" spans="1:25">
      <c r="A27" s="12" t="s">
        <v>146</v>
      </c>
      <c r="B27" s="13" t="s">
        <v>147</v>
      </c>
      <c r="C27" s="14">
        <v>44118</v>
      </c>
      <c r="D27" s="12" t="s">
        <v>18</v>
      </c>
      <c r="E27" s="12" t="s">
        <v>19</v>
      </c>
      <c r="F27" s="12" t="s">
        <v>20</v>
      </c>
      <c r="G27" s="15">
        <v>2992</v>
      </c>
      <c r="H27" s="16">
        <v>17652.8</v>
      </c>
      <c r="I27" s="30" t="s">
        <v>148</v>
      </c>
      <c r="J27" s="12" t="s">
        <v>22</v>
      </c>
      <c r="K27" s="14">
        <v>44203</v>
      </c>
      <c r="L27" s="16">
        <v>0</v>
      </c>
      <c r="M27" s="16">
        <v>0</v>
      </c>
      <c r="N27" s="31">
        <f t="shared" si="1"/>
        <v>17652.8</v>
      </c>
      <c r="O27" s="47" t="s">
        <v>149</v>
      </c>
      <c r="P27" s="43"/>
      <c r="Q27" s="52" t="s">
        <v>150</v>
      </c>
    </row>
    <row r="28" spans="1:25">
      <c r="A28" s="12" t="s">
        <v>151</v>
      </c>
      <c r="B28" s="13"/>
      <c r="C28" s="14">
        <v>44499</v>
      </c>
      <c r="D28" s="12" t="s">
        <v>18</v>
      </c>
      <c r="E28" s="12" t="s">
        <v>19</v>
      </c>
      <c r="F28" s="12" t="s">
        <v>20</v>
      </c>
      <c r="G28" s="27" t="s">
        <v>152</v>
      </c>
      <c r="H28" s="16"/>
      <c r="I28" s="30"/>
      <c r="J28" s="12" t="s">
        <v>153</v>
      </c>
      <c r="K28" s="14">
        <f>C28+30+60</f>
        <v>44589</v>
      </c>
      <c r="L28" s="16">
        <v>0</v>
      </c>
      <c r="M28" s="16">
        <v>0</v>
      </c>
      <c r="N28" s="31">
        <v>108835.66</v>
      </c>
      <c r="O28" s="47" t="s">
        <v>154</v>
      </c>
      <c r="P28" s="43" t="s">
        <v>155</v>
      </c>
      <c r="Q28" s="52"/>
      <c r="S28" s="5"/>
    </row>
    <row r="29" spans="1:25" ht="33">
      <c r="A29" s="12" t="s">
        <v>156</v>
      </c>
      <c r="B29" s="13" t="s">
        <v>157</v>
      </c>
      <c r="C29" s="14">
        <v>44143</v>
      </c>
      <c r="D29" s="12" t="s">
        <v>18</v>
      </c>
      <c r="E29" s="12" t="s">
        <v>19</v>
      </c>
      <c r="F29" s="12" t="s">
        <v>20</v>
      </c>
      <c r="G29" s="27">
        <v>30204</v>
      </c>
      <c r="H29" s="16">
        <v>144180.96</v>
      </c>
      <c r="I29" s="30" t="s">
        <v>158</v>
      </c>
      <c r="J29" s="12" t="s">
        <v>159</v>
      </c>
      <c r="K29" s="14">
        <v>44229</v>
      </c>
      <c r="L29" s="16">
        <v>0</v>
      </c>
      <c r="M29" s="16">
        <v>0</v>
      </c>
      <c r="N29" s="31">
        <f t="shared" ref="N29:N39" si="2">H29-L29+M29</f>
        <v>144180.96</v>
      </c>
      <c r="O29" s="47" t="s">
        <v>160</v>
      </c>
      <c r="P29" s="49" t="s">
        <v>240</v>
      </c>
      <c r="Q29" s="86" t="s">
        <v>226</v>
      </c>
      <c r="R29" s="60"/>
      <c r="S29" s="62">
        <f>N29-143267.5-760.92-119.86-32.68</f>
        <v>-8.1072926150227431E-12</v>
      </c>
    </row>
    <row r="30" spans="1:25">
      <c r="A30" s="12" t="s">
        <v>161</v>
      </c>
      <c r="B30" s="13" t="s">
        <v>162</v>
      </c>
      <c r="C30" s="14">
        <v>44150</v>
      </c>
      <c r="D30" s="12" t="s">
        <v>18</v>
      </c>
      <c r="E30" s="12" t="s">
        <v>19</v>
      </c>
      <c r="F30" s="12" t="s">
        <v>20</v>
      </c>
      <c r="G30" s="15">
        <v>30200</v>
      </c>
      <c r="H30" s="16">
        <v>116174.39999999999</v>
      </c>
      <c r="I30" s="30" t="s">
        <v>163</v>
      </c>
      <c r="J30" s="12" t="s">
        <v>164</v>
      </c>
      <c r="K30" s="14">
        <v>44236</v>
      </c>
      <c r="L30" s="16">
        <v>0</v>
      </c>
      <c r="M30" s="16">
        <v>0</v>
      </c>
      <c r="N30" s="48">
        <f t="shared" si="2"/>
        <v>116174.39999999999</v>
      </c>
      <c r="O30" s="47" t="s">
        <v>165</v>
      </c>
      <c r="P30" s="43" t="s">
        <v>166</v>
      </c>
      <c r="Q30" s="52" t="s">
        <v>167</v>
      </c>
      <c r="S30" s="5"/>
    </row>
    <row r="31" spans="1:25">
      <c r="A31" s="12" t="s">
        <v>168</v>
      </c>
      <c r="B31" s="13" t="s">
        <v>169</v>
      </c>
      <c r="C31" s="14">
        <v>44150</v>
      </c>
      <c r="D31" s="12" t="s">
        <v>18</v>
      </c>
      <c r="E31" s="12" t="s">
        <v>19</v>
      </c>
      <c r="F31" s="12" t="s">
        <v>20</v>
      </c>
      <c r="G31" s="15">
        <v>26995</v>
      </c>
      <c r="H31" s="16">
        <v>131768.37</v>
      </c>
      <c r="I31" s="30" t="s">
        <v>170</v>
      </c>
      <c r="J31" s="12" t="s">
        <v>171</v>
      </c>
      <c r="K31" s="14">
        <v>44236</v>
      </c>
      <c r="L31" s="16">
        <v>0</v>
      </c>
      <c r="M31" s="25">
        <v>-3952.8</v>
      </c>
      <c r="N31" s="48">
        <f t="shared" si="2"/>
        <v>127815.56999999999</v>
      </c>
      <c r="O31" s="43" t="s">
        <v>172</v>
      </c>
      <c r="P31" s="43" t="s">
        <v>198</v>
      </c>
      <c r="Q31" s="52" t="s">
        <v>173</v>
      </c>
      <c r="S31" s="5"/>
      <c r="V31" s="67"/>
      <c r="W31" s="67"/>
      <c r="X31" s="67"/>
      <c r="Y31" s="67"/>
    </row>
    <row r="32" spans="1:25" ht="49.5">
      <c r="A32" s="12" t="s">
        <v>174</v>
      </c>
      <c r="B32" s="13" t="s">
        <v>175</v>
      </c>
      <c r="C32" s="14">
        <v>44160</v>
      </c>
      <c r="D32" s="12" t="s">
        <v>18</v>
      </c>
      <c r="E32" s="12" t="s">
        <v>19</v>
      </c>
      <c r="F32" s="12" t="s">
        <v>20</v>
      </c>
      <c r="G32" s="15">
        <v>129641</v>
      </c>
      <c r="H32" s="16">
        <v>504050.8</v>
      </c>
      <c r="I32" s="30" t="s">
        <v>176</v>
      </c>
      <c r="J32" s="12" t="s">
        <v>111</v>
      </c>
      <c r="K32" s="14">
        <v>44246</v>
      </c>
      <c r="L32" s="16">
        <v>0</v>
      </c>
      <c r="M32" s="16">
        <v>-675</v>
      </c>
      <c r="N32" s="48">
        <f t="shared" si="2"/>
        <v>503375.8</v>
      </c>
      <c r="O32" s="63" t="s">
        <v>200</v>
      </c>
      <c r="P32" s="64" t="s">
        <v>241</v>
      </c>
      <c r="Q32" s="52" t="s">
        <v>227</v>
      </c>
      <c r="S32" s="5">
        <f>N32-407469.05-69215.42-11812.7-4995.02-5000</f>
        <v>4883.6100000000006</v>
      </c>
      <c r="T32" s="67"/>
      <c r="U32" s="67"/>
      <c r="V32" s="67"/>
      <c r="W32" s="67"/>
      <c r="X32" s="67"/>
      <c r="Y32" s="67"/>
    </row>
    <row r="33" spans="1:25">
      <c r="A33" s="12" t="s">
        <v>177</v>
      </c>
      <c r="B33" s="13" t="s">
        <v>178</v>
      </c>
      <c r="C33" s="14">
        <v>44181</v>
      </c>
      <c r="D33" s="12" t="s">
        <v>18</v>
      </c>
      <c r="E33" s="12" t="s">
        <v>19</v>
      </c>
      <c r="F33" s="12" t="s">
        <v>20</v>
      </c>
      <c r="G33" s="15">
        <v>1540</v>
      </c>
      <c r="H33" s="16">
        <v>5504.1</v>
      </c>
      <c r="I33" s="30" t="s">
        <v>179</v>
      </c>
      <c r="J33" s="12" t="s">
        <v>22</v>
      </c>
      <c r="K33" s="14">
        <v>44265</v>
      </c>
      <c r="L33" s="16">
        <v>0</v>
      </c>
      <c r="M33" s="16">
        <v>0</v>
      </c>
      <c r="N33" s="31">
        <f t="shared" si="2"/>
        <v>5504.1</v>
      </c>
      <c r="O33" s="47" t="s">
        <v>232</v>
      </c>
      <c r="P33" s="43"/>
      <c r="Q33" s="52" t="s">
        <v>167</v>
      </c>
      <c r="T33" s="67"/>
      <c r="U33" s="67"/>
      <c r="V33" s="67"/>
      <c r="W33" s="67"/>
      <c r="X33" s="67"/>
      <c r="Y33" s="67"/>
    </row>
    <row r="34" spans="1:25" ht="33">
      <c r="A34" s="12" t="s">
        <v>180</v>
      </c>
      <c r="B34" s="13" t="s">
        <v>181</v>
      </c>
      <c r="C34" s="14">
        <v>44189</v>
      </c>
      <c r="D34" s="12" t="s">
        <v>18</v>
      </c>
      <c r="E34" s="12" t="s">
        <v>19</v>
      </c>
      <c r="F34" s="12" t="s">
        <v>20</v>
      </c>
      <c r="G34" s="15">
        <v>192240</v>
      </c>
      <c r="H34" s="16">
        <v>270058.78999999998</v>
      </c>
      <c r="I34" s="30" t="s">
        <v>182</v>
      </c>
      <c r="J34" s="12" t="s">
        <v>183</v>
      </c>
      <c r="K34" s="14">
        <v>44273</v>
      </c>
      <c r="L34" s="16">
        <v>0</v>
      </c>
      <c r="M34" s="16">
        <v>-3250</v>
      </c>
      <c r="N34" s="31">
        <f t="shared" si="2"/>
        <v>266808.78999999998</v>
      </c>
      <c r="O34" s="42" t="s">
        <v>233</v>
      </c>
      <c r="P34" s="43" t="s">
        <v>202</v>
      </c>
      <c r="Q34" s="52" t="s">
        <v>201</v>
      </c>
      <c r="S34" s="5">
        <f>N34-127710.19-120000-19098.6</f>
        <v>0</v>
      </c>
      <c r="T34" s="67"/>
      <c r="U34" s="67"/>
      <c r="V34" s="67"/>
      <c r="W34" s="67"/>
      <c r="X34" s="67"/>
      <c r="Y34" s="67"/>
    </row>
    <row r="35" spans="1:25" ht="43.5" customHeight="1">
      <c r="A35" s="12" t="s">
        <v>184</v>
      </c>
      <c r="B35" s="13" t="s">
        <v>185</v>
      </c>
      <c r="C35" s="14">
        <v>44203</v>
      </c>
      <c r="D35" s="12" t="s">
        <v>18</v>
      </c>
      <c r="E35" s="12" t="s">
        <v>19</v>
      </c>
      <c r="F35" s="12" t="s">
        <v>20</v>
      </c>
      <c r="G35" s="15">
        <v>67469</v>
      </c>
      <c r="H35" s="16">
        <v>264274.36499999999</v>
      </c>
      <c r="I35" s="30" t="s">
        <v>186</v>
      </c>
      <c r="J35" s="12" t="s">
        <v>159</v>
      </c>
      <c r="K35" s="14">
        <v>44291</v>
      </c>
      <c r="L35" s="16">
        <v>0</v>
      </c>
      <c r="M35" s="16">
        <v>0</v>
      </c>
      <c r="N35" s="65">
        <f t="shared" si="2"/>
        <v>264274.36499999999</v>
      </c>
      <c r="O35" s="42" t="s">
        <v>203</v>
      </c>
      <c r="P35" s="43" t="s">
        <v>231</v>
      </c>
      <c r="Q35" s="3" t="s">
        <v>225</v>
      </c>
      <c r="S35" s="66">
        <f>N35-166444.62-1500-96329.745</f>
        <v>0</v>
      </c>
      <c r="T35" s="67"/>
      <c r="U35" s="67"/>
      <c r="V35" s="67"/>
      <c r="W35" s="67"/>
      <c r="X35" s="67"/>
      <c r="Y35" s="67"/>
    </row>
    <row r="36" spans="1:25">
      <c r="A36" s="12" t="s">
        <v>187</v>
      </c>
      <c r="B36" s="13" t="s">
        <v>185</v>
      </c>
      <c r="C36" s="14">
        <v>44220</v>
      </c>
      <c r="D36" s="12" t="s">
        <v>18</v>
      </c>
      <c r="E36" s="12" t="s">
        <v>19</v>
      </c>
      <c r="F36" s="12" t="s">
        <v>20</v>
      </c>
      <c r="G36" s="15">
        <v>22500</v>
      </c>
      <c r="H36" s="16">
        <v>88164.34</v>
      </c>
      <c r="I36" s="30" t="s">
        <v>188</v>
      </c>
      <c r="J36" s="12" t="s">
        <v>143</v>
      </c>
      <c r="K36" s="14">
        <v>44308</v>
      </c>
      <c r="L36" s="16">
        <v>0</v>
      </c>
      <c r="M36" s="16">
        <v>0</v>
      </c>
      <c r="N36" s="31">
        <f t="shared" si="2"/>
        <v>88164.34</v>
      </c>
      <c r="O36" s="47" t="s">
        <v>230</v>
      </c>
      <c r="P36" s="43" t="s">
        <v>234</v>
      </c>
      <c r="Q36" s="52" t="s">
        <v>224</v>
      </c>
      <c r="S36" s="5">
        <f>N36-81639.5-6524.84</f>
        <v>0</v>
      </c>
      <c r="T36" s="67"/>
      <c r="U36" s="67"/>
      <c r="V36" s="67"/>
      <c r="W36" s="67"/>
      <c r="X36" s="67"/>
      <c r="Y36" s="67"/>
    </row>
    <row r="37" spans="1:25">
      <c r="A37" s="12" t="s">
        <v>189</v>
      </c>
      <c r="B37" s="13" t="s">
        <v>190</v>
      </c>
      <c r="C37" s="14">
        <v>44224</v>
      </c>
      <c r="D37" s="12" t="s">
        <v>18</v>
      </c>
      <c r="E37" s="12" t="s">
        <v>19</v>
      </c>
      <c r="F37" s="12" t="s">
        <v>20</v>
      </c>
      <c r="G37" s="15">
        <v>31995</v>
      </c>
      <c r="H37" s="16">
        <v>124822.395</v>
      </c>
      <c r="I37" s="30" t="s">
        <v>191</v>
      </c>
      <c r="J37" s="12" t="s">
        <v>143</v>
      </c>
      <c r="K37" s="14">
        <v>44312</v>
      </c>
      <c r="L37" s="16">
        <v>0</v>
      </c>
      <c r="M37" s="16">
        <v>0</v>
      </c>
      <c r="N37" s="31">
        <f t="shared" si="2"/>
        <v>124822.395</v>
      </c>
      <c r="O37" s="92" t="s">
        <v>238</v>
      </c>
      <c r="P37" s="43"/>
      <c r="Q37" s="52" t="s">
        <v>223</v>
      </c>
      <c r="S37" s="5"/>
      <c r="T37" s="67"/>
      <c r="U37" s="67"/>
      <c r="V37" s="67"/>
      <c r="W37" s="67"/>
      <c r="X37" s="67"/>
      <c r="Y37" s="67"/>
    </row>
    <row r="38" spans="1:25" ht="30">
      <c r="A38" s="12" t="s">
        <v>192</v>
      </c>
      <c r="B38" s="13" t="s">
        <v>193</v>
      </c>
      <c r="C38" s="14">
        <v>44241</v>
      </c>
      <c r="D38" s="12" t="s">
        <v>18</v>
      </c>
      <c r="E38" s="12" t="s">
        <v>19</v>
      </c>
      <c r="F38" s="12" t="s">
        <v>20</v>
      </c>
      <c r="G38" s="15">
        <v>107393</v>
      </c>
      <c r="H38" s="16">
        <v>224156.08</v>
      </c>
      <c r="I38" s="30" t="s">
        <v>194</v>
      </c>
      <c r="J38" s="12" t="s">
        <v>105</v>
      </c>
      <c r="K38" s="14">
        <v>44321</v>
      </c>
      <c r="L38" s="16">
        <v>0</v>
      </c>
      <c r="M38" s="16">
        <v>0</v>
      </c>
      <c r="N38" s="91">
        <f t="shared" si="2"/>
        <v>224156.08</v>
      </c>
      <c r="O38" s="47" t="s">
        <v>236</v>
      </c>
      <c r="P38" s="43" t="s">
        <v>239</v>
      </c>
      <c r="Q38" s="90" t="s">
        <v>237</v>
      </c>
      <c r="S38" s="66">
        <f>224142.215-139583.4-84558.815</f>
        <v>0</v>
      </c>
      <c r="V38" s="67"/>
      <c r="W38" s="67"/>
      <c r="X38" s="67"/>
      <c r="Y38" s="67"/>
    </row>
    <row r="39" spans="1:25" ht="36" customHeight="1">
      <c r="A39" s="12" t="s">
        <v>195</v>
      </c>
      <c r="B39" s="13" t="s">
        <v>196</v>
      </c>
      <c r="C39" s="14">
        <v>44240</v>
      </c>
      <c r="D39" s="12" t="s">
        <v>18</v>
      </c>
      <c r="E39" s="12" t="s">
        <v>19</v>
      </c>
      <c r="F39" s="12" t="s">
        <v>20</v>
      </c>
      <c r="G39" s="15">
        <v>10100</v>
      </c>
      <c r="H39" s="16">
        <v>41259.620000000003</v>
      </c>
      <c r="I39" s="61" t="s">
        <v>197</v>
      </c>
      <c r="J39" s="12" t="s">
        <v>143</v>
      </c>
      <c r="K39" s="14">
        <v>44321</v>
      </c>
      <c r="L39" s="16">
        <v>0</v>
      </c>
      <c r="M39" s="16">
        <v>0</v>
      </c>
      <c r="N39" s="31">
        <f t="shared" si="2"/>
        <v>41259.620000000003</v>
      </c>
      <c r="O39" s="63" t="s">
        <v>235</v>
      </c>
      <c r="P39" s="64" t="s">
        <v>242</v>
      </c>
      <c r="Q39" s="52" t="s">
        <v>222</v>
      </c>
      <c r="S39" s="5">
        <f>N39-872.735-22547.48-14245.7</f>
        <v>3593.7050000000017</v>
      </c>
    </row>
    <row r="40" spans="1:25">
      <c r="N40" s="50"/>
    </row>
    <row r="41" spans="1:25">
      <c r="J41" s="3" t="s">
        <v>228</v>
      </c>
      <c r="K41" s="3" t="s">
        <v>229</v>
      </c>
      <c r="N41" s="50"/>
      <c r="S41" s="5"/>
    </row>
    <row r="42" spans="1:25">
      <c r="G42" s="72" t="s">
        <v>206</v>
      </c>
      <c r="H42" s="73" t="s">
        <v>207</v>
      </c>
      <c r="I42" s="70" t="s">
        <v>208</v>
      </c>
      <c r="J42" s="73" t="s">
        <v>204</v>
      </c>
      <c r="K42" s="74" t="s">
        <v>205</v>
      </c>
      <c r="N42" s="50"/>
    </row>
    <row r="43" spans="1:25">
      <c r="G43" s="82">
        <v>44208</v>
      </c>
      <c r="H43" s="71">
        <v>2059</v>
      </c>
      <c r="I43" s="70">
        <v>67469</v>
      </c>
      <c r="J43" s="68">
        <v>44267</v>
      </c>
      <c r="K43" s="75">
        <f>J43+60</f>
        <v>44327</v>
      </c>
      <c r="N43" s="50"/>
    </row>
    <row r="44" spans="1:25">
      <c r="G44" s="82" t="s">
        <v>211</v>
      </c>
      <c r="H44" s="69"/>
      <c r="I44" s="70"/>
      <c r="J44" s="76"/>
      <c r="K44" s="77"/>
      <c r="N44" s="50"/>
    </row>
    <row r="45" spans="1:25">
      <c r="G45" s="82">
        <v>44215</v>
      </c>
      <c r="H45" s="71">
        <v>2060</v>
      </c>
      <c r="I45" s="70">
        <v>22500</v>
      </c>
      <c r="J45" s="68">
        <v>44267</v>
      </c>
      <c r="K45" s="75">
        <f>J45+60</f>
        <v>44327</v>
      </c>
      <c r="N45" s="50"/>
    </row>
    <row r="46" spans="1:25">
      <c r="G46" s="82" t="s">
        <v>212</v>
      </c>
      <c r="H46" s="71"/>
      <c r="I46" s="70"/>
      <c r="J46" s="76"/>
      <c r="K46" s="77"/>
      <c r="N46" s="50"/>
      <c r="S46" s="5"/>
    </row>
    <row r="47" spans="1:25">
      <c r="G47" s="88">
        <v>44252</v>
      </c>
      <c r="H47" s="87">
        <v>2061</v>
      </c>
      <c r="I47" s="89">
        <v>31995</v>
      </c>
      <c r="J47" s="68">
        <v>44305</v>
      </c>
      <c r="K47" s="75">
        <f>J47+60</f>
        <v>44365</v>
      </c>
      <c r="N47" s="50"/>
    </row>
    <row r="48" spans="1:25">
      <c r="G48" s="82" t="s">
        <v>213</v>
      </c>
      <c r="H48" s="71"/>
      <c r="I48" s="70"/>
      <c r="J48" s="68"/>
      <c r="K48" s="77"/>
      <c r="N48" s="50"/>
    </row>
    <row r="49" spans="7:16">
      <c r="G49" s="88">
        <v>44242</v>
      </c>
      <c r="H49" s="87">
        <v>2062</v>
      </c>
      <c r="I49" s="89">
        <v>10100</v>
      </c>
      <c r="J49" s="68">
        <v>44280</v>
      </c>
      <c r="K49" s="75">
        <f>J49+60</f>
        <v>44340</v>
      </c>
      <c r="N49" s="50"/>
      <c r="P49" s="51"/>
    </row>
    <row r="50" spans="7:16">
      <c r="G50" s="82" t="s">
        <v>214</v>
      </c>
      <c r="H50" s="71"/>
      <c r="I50" s="70"/>
      <c r="J50" s="68"/>
      <c r="K50" s="77"/>
      <c r="N50" s="50"/>
    </row>
    <row r="51" spans="7:16">
      <c r="G51" s="88">
        <v>44252</v>
      </c>
      <c r="H51" s="87">
        <v>2063</v>
      </c>
      <c r="I51" s="89">
        <v>107393</v>
      </c>
      <c r="J51" s="68">
        <v>44296</v>
      </c>
      <c r="K51" s="75">
        <f>J51+60</f>
        <v>44356</v>
      </c>
      <c r="N51" s="50"/>
    </row>
    <row r="52" spans="7:16">
      <c r="G52" s="82" t="s">
        <v>215</v>
      </c>
      <c r="H52" s="71"/>
      <c r="I52" s="70"/>
      <c r="J52" s="68"/>
      <c r="K52" s="77"/>
      <c r="N52" s="50"/>
    </row>
    <row r="53" spans="7:16">
      <c r="G53" s="80"/>
      <c r="H53" s="80"/>
      <c r="I53" s="80"/>
      <c r="J53" s="80"/>
      <c r="K53" s="80"/>
      <c r="N53" s="50"/>
    </row>
    <row r="54" spans="7:16">
      <c r="N54" s="50"/>
    </row>
    <row r="55" spans="7:16">
      <c r="N55" s="50"/>
    </row>
    <row r="56" spans="7:16">
      <c r="N56" s="50"/>
    </row>
    <row r="57" spans="7:16">
      <c r="N57" s="50"/>
    </row>
    <row r="58" spans="7:16">
      <c r="N58" s="50"/>
    </row>
    <row r="59" spans="7:16">
      <c r="N59" s="50"/>
    </row>
    <row r="60" spans="7:16">
      <c r="N60" s="50"/>
    </row>
    <row r="61" spans="7:16">
      <c r="N61" s="50"/>
    </row>
    <row r="62" spans="7:16">
      <c r="N62" s="50"/>
    </row>
    <row r="63" spans="7:16">
      <c r="N63" s="50"/>
    </row>
    <row r="64" spans="7:16">
      <c r="N64" s="50"/>
    </row>
    <row r="65" spans="14:14">
      <c r="N65" s="50"/>
    </row>
    <row r="66" spans="14:14">
      <c r="N66" s="50"/>
    </row>
    <row r="67" spans="14:14">
      <c r="N67" s="50"/>
    </row>
    <row r="68" spans="14:14">
      <c r="N68" s="50"/>
    </row>
    <row r="69" spans="14:14">
      <c r="N69" s="50"/>
    </row>
    <row r="70" spans="14:14">
      <c r="N70" s="50"/>
    </row>
    <row r="71" spans="14:14">
      <c r="N71" s="50"/>
    </row>
    <row r="72" spans="14:14">
      <c r="N72" s="50"/>
    </row>
    <row r="73" spans="14:14">
      <c r="N73" s="50"/>
    </row>
    <row r="74" spans="14:14">
      <c r="N74" s="50"/>
    </row>
    <row r="75" spans="14:14">
      <c r="N75" s="50"/>
    </row>
    <row r="76" spans="14:14">
      <c r="N76" s="50"/>
    </row>
    <row r="77" spans="14:14">
      <c r="N77" s="50"/>
    </row>
    <row r="78" spans="14:14">
      <c r="N78" s="50"/>
    </row>
    <row r="79" spans="14:14">
      <c r="N79" s="50"/>
    </row>
    <row r="80" spans="14:14">
      <c r="N80" s="50"/>
    </row>
    <row r="81" spans="14:14">
      <c r="N81" s="50"/>
    </row>
    <row r="82" spans="14:14">
      <c r="N82" s="50"/>
    </row>
    <row r="83" spans="14:14">
      <c r="N83" s="50"/>
    </row>
    <row r="84" spans="14:14">
      <c r="N84" s="50"/>
    </row>
    <row r="85" spans="14:14">
      <c r="N85" s="50"/>
    </row>
    <row r="86" spans="14:14">
      <c r="N86" s="50"/>
    </row>
    <row r="87" spans="14:14">
      <c r="N87" s="50"/>
    </row>
    <row r="88" spans="14:14">
      <c r="N88" s="50"/>
    </row>
    <row r="89" spans="14:14">
      <c r="N89" s="50"/>
    </row>
    <row r="90" spans="14:14">
      <c r="N90" s="50"/>
    </row>
    <row r="91" spans="14:14">
      <c r="N91" s="50"/>
    </row>
    <row r="92" spans="14:14">
      <c r="N92" s="50"/>
    </row>
    <row r="93" spans="14:14">
      <c r="N93" s="50"/>
    </row>
    <row r="94" spans="14:14">
      <c r="N94" s="50"/>
    </row>
    <row r="95" spans="14:14">
      <c r="N95" s="50"/>
    </row>
    <row r="96" spans="14:14">
      <c r="N96" s="50"/>
    </row>
    <row r="97" spans="14:14">
      <c r="N97" s="50"/>
    </row>
    <row r="98" spans="14:14">
      <c r="N98" s="50"/>
    </row>
    <row r="99" spans="14:14">
      <c r="N99" s="50"/>
    </row>
    <row r="100" spans="14:14">
      <c r="N100" s="50"/>
    </row>
    <row r="101" spans="14:14">
      <c r="N101" s="50"/>
    </row>
    <row r="102" spans="14:14">
      <c r="N102" s="50"/>
    </row>
    <row r="103" spans="14:14">
      <c r="N103" s="50"/>
    </row>
    <row r="104" spans="14:14">
      <c r="N104" s="50"/>
    </row>
    <row r="105" spans="14:14">
      <c r="N105" s="50"/>
    </row>
    <row r="106" spans="14:14">
      <c r="N106" s="50"/>
    </row>
    <row r="107" spans="14:14">
      <c r="N107" s="50"/>
    </row>
    <row r="108" spans="14:14">
      <c r="N108" s="50"/>
    </row>
    <row r="109" spans="14:14">
      <c r="N109" s="50"/>
    </row>
    <row r="110" spans="14:14">
      <c r="N110" s="50"/>
    </row>
    <row r="111" spans="14:14">
      <c r="N111" s="50"/>
    </row>
    <row r="112" spans="14:14">
      <c r="N112" s="50"/>
    </row>
    <row r="113" spans="14:14">
      <c r="N113" s="50"/>
    </row>
    <row r="114" spans="14:14">
      <c r="N114" s="50"/>
    </row>
    <row r="115" spans="14:14">
      <c r="N115" s="50"/>
    </row>
    <row r="116" spans="14:14">
      <c r="N116" s="50"/>
    </row>
    <row r="117" spans="14:14">
      <c r="N117" s="50"/>
    </row>
    <row r="118" spans="14:14">
      <c r="N118" s="50"/>
    </row>
    <row r="119" spans="14:14">
      <c r="N119" s="50"/>
    </row>
    <row r="120" spans="14:14">
      <c r="N120" s="50"/>
    </row>
    <row r="121" spans="14:14">
      <c r="N121" s="50"/>
    </row>
    <row r="122" spans="14:14">
      <c r="N122" s="50"/>
    </row>
    <row r="123" spans="14:14">
      <c r="N123" s="50"/>
    </row>
    <row r="124" spans="14:14">
      <c r="N124" s="50"/>
    </row>
    <row r="125" spans="14:14">
      <c r="N125" s="50"/>
    </row>
    <row r="126" spans="14:14">
      <c r="N126" s="50"/>
    </row>
    <row r="127" spans="14:14">
      <c r="N127" s="50"/>
    </row>
    <row r="128" spans="14:14">
      <c r="N128" s="50"/>
    </row>
    <row r="129" spans="14:14">
      <c r="N129" s="50"/>
    </row>
    <row r="130" spans="14:14">
      <c r="N130" s="50"/>
    </row>
    <row r="131" spans="14:14">
      <c r="N131" s="50"/>
    </row>
    <row r="132" spans="14:14">
      <c r="N132" s="50"/>
    </row>
    <row r="133" spans="14:14">
      <c r="N133" s="50"/>
    </row>
    <row r="134" spans="14:14">
      <c r="N134" s="50"/>
    </row>
    <row r="135" spans="14:14">
      <c r="N135" s="50"/>
    </row>
    <row r="136" spans="14:14">
      <c r="N136" s="50"/>
    </row>
    <row r="137" spans="14:14">
      <c r="N137" s="50"/>
    </row>
    <row r="138" spans="14:14">
      <c r="N138" s="50"/>
    </row>
    <row r="139" spans="14:14">
      <c r="N139" s="50"/>
    </row>
    <row r="140" spans="14:14">
      <c r="N140" s="50"/>
    </row>
    <row r="141" spans="14:14">
      <c r="N141" s="50"/>
    </row>
    <row r="142" spans="14:14">
      <c r="N142" s="50"/>
    </row>
    <row r="143" spans="14:14">
      <c r="N143" s="50"/>
    </row>
    <row r="144" spans="14:14">
      <c r="N144" s="50"/>
    </row>
    <row r="145" spans="14:14">
      <c r="N145" s="50"/>
    </row>
    <row r="146" spans="14:14">
      <c r="N146" s="50"/>
    </row>
    <row r="147" spans="14:14">
      <c r="N147" s="50"/>
    </row>
    <row r="148" spans="14:14">
      <c r="N148" s="50"/>
    </row>
    <row r="149" spans="14:14">
      <c r="N149" s="50"/>
    </row>
    <row r="150" spans="14:14">
      <c r="N150" s="50"/>
    </row>
    <row r="151" spans="14:14">
      <c r="N151" s="50"/>
    </row>
    <row r="152" spans="14:14">
      <c r="N152" s="50"/>
    </row>
    <row r="153" spans="14:14">
      <c r="N153" s="50"/>
    </row>
    <row r="154" spans="14:14">
      <c r="N154" s="50"/>
    </row>
    <row r="155" spans="14:14">
      <c r="N155" s="50"/>
    </row>
    <row r="156" spans="14:14">
      <c r="N156" s="50"/>
    </row>
    <row r="157" spans="14:14">
      <c r="N157" s="50"/>
    </row>
    <row r="158" spans="14:14">
      <c r="N158" s="50"/>
    </row>
    <row r="159" spans="14:14">
      <c r="N159" s="50"/>
    </row>
    <row r="160" spans="14:14">
      <c r="N160" s="50"/>
    </row>
    <row r="161" spans="14:14">
      <c r="N161" s="50"/>
    </row>
    <row r="162" spans="14:14">
      <c r="N162" s="50"/>
    </row>
    <row r="163" spans="14:14">
      <c r="N163" s="50"/>
    </row>
    <row r="164" spans="14:14">
      <c r="N164" s="50"/>
    </row>
    <row r="165" spans="14:14">
      <c r="N165" s="50"/>
    </row>
    <row r="166" spans="14:14">
      <c r="N166" s="50"/>
    </row>
    <row r="167" spans="14:14">
      <c r="N167" s="50"/>
    </row>
    <row r="168" spans="14:14">
      <c r="N168" s="50"/>
    </row>
    <row r="169" spans="14:14">
      <c r="N169" s="50"/>
    </row>
    <row r="170" spans="14:14">
      <c r="N170" s="50"/>
    </row>
    <row r="171" spans="14:14">
      <c r="N171" s="50"/>
    </row>
    <row r="172" spans="14:14">
      <c r="N172" s="50"/>
    </row>
    <row r="173" spans="14:14">
      <c r="N173" s="50"/>
    </row>
    <row r="174" spans="14:14">
      <c r="N174" s="50"/>
    </row>
    <row r="175" spans="14:14">
      <c r="N175" s="50"/>
    </row>
    <row r="176" spans="14:14">
      <c r="N176" s="50"/>
    </row>
    <row r="177" spans="14:14">
      <c r="N177" s="50"/>
    </row>
    <row r="178" spans="14:14">
      <c r="N178" s="50"/>
    </row>
    <row r="179" spans="14:14">
      <c r="N179" s="50"/>
    </row>
    <row r="180" spans="14:14">
      <c r="N180" s="50"/>
    </row>
    <row r="181" spans="14:14">
      <c r="N181" s="50"/>
    </row>
    <row r="182" spans="14:14">
      <c r="N182" s="50"/>
    </row>
    <row r="183" spans="14:14">
      <c r="N183" s="50"/>
    </row>
    <row r="184" spans="14:14">
      <c r="N184" s="50"/>
    </row>
    <row r="185" spans="14:14">
      <c r="N185" s="50"/>
    </row>
    <row r="186" spans="14:14">
      <c r="N186" s="50"/>
    </row>
    <row r="187" spans="14:14">
      <c r="N187" s="50"/>
    </row>
    <row r="188" spans="14:14">
      <c r="N188" s="50"/>
    </row>
    <row r="189" spans="14:14">
      <c r="N189" s="50"/>
    </row>
    <row r="190" spans="14:14">
      <c r="N190" s="50"/>
    </row>
    <row r="191" spans="14:14">
      <c r="N191" s="50"/>
    </row>
    <row r="192" spans="14:14">
      <c r="N192" s="50"/>
    </row>
    <row r="193" spans="14:14">
      <c r="N193" s="50"/>
    </row>
    <row r="194" spans="14:14">
      <c r="N194" s="50"/>
    </row>
    <row r="195" spans="14:14">
      <c r="N195" s="50"/>
    </row>
    <row r="196" spans="14:14">
      <c r="N196" s="50"/>
    </row>
    <row r="197" spans="14:14">
      <c r="N197" s="50"/>
    </row>
    <row r="198" spans="14:14">
      <c r="N198" s="50"/>
    </row>
    <row r="199" spans="14:14">
      <c r="N199" s="50"/>
    </row>
    <row r="200" spans="14:14">
      <c r="N200" s="50"/>
    </row>
    <row r="201" spans="14:14">
      <c r="N201" s="50"/>
    </row>
    <row r="202" spans="14:14">
      <c r="N202" s="50"/>
    </row>
    <row r="203" spans="14:14">
      <c r="N203" s="50"/>
    </row>
    <row r="204" spans="14:14">
      <c r="N204" s="50"/>
    </row>
    <row r="205" spans="14:14">
      <c r="N205" s="50"/>
    </row>
    <row r="206" spans="14:14">
      <c r="N206" s="50"/>
    </row>
    <row r="207" spans="14:14">
      <c r="N207" s="50"/>
    </row>
    <row r="208" spans="14:14">
      <c r="N208" s="50"/>
    </row>
    <row r="209" spans="14:14">
      <c r="N209" s="50"/>
    </row>
    <row r="210" spans="14:14">
      <c r="N210" s="50"/>
    </row>
    <row r="211" spans="14:14">
      <c r="N211" s="50"/>
    </row>
    <row r="212" spans="14:14">
      <c r="N212" s="50"/>
    </row>
    <row r="213" spans="14:14">
      <c r="N213" s="50"/>
    </row>
    <row r="214" spans="14:14">
      <c r="N214" s="50"/>
    </row>
    <row r="215" spans="14:14">
      <c r="N215" s="50"/>
    </row>
    <row r="216" spans="14:14">
      <c r="N216" s="50"/>
    </row>
    <row r="217" spans="14:14">
      <c r="N217" s="50"/>
    </row>
    <row r="218" spans="14:14">
      <c r="N218" s="50"/>
    </row>
    <row r="219" spans="14:14">
      <c r="N219" s="50"/>
    </row>
    <row r="220" spans="14:14">
      <c r="N220" s="50"/>
    </row>
    <row r="221" spans="14:14">
      <c r="N221" s="50"/>
    </row>
    <row r="222" spans="14:14">
      <c r="N222" s="50"/>
    </row>
    <row r="223" spans="14:14">
      <c r="N223" s="50"/>
    </row>
    <row r="224" spans="14:14">
      <c r="N224" s="50"/>
    </row>
    <row r="225" spans="14:14">
      <c r="N225" s="50"/>
    </row>
    <row r="226" spans="14:14">
      <c r="N226" s="50"/>
    </row>
    <row r="227" spans="14:14">
      <c r="N227" s="50"/>
    </row>
    <row r="228" spans="14:14">
      <c r="N228" s="50"/>
    </row>
    <row r="229" spans="14:14">
      <c r="N229" s="50"/>
    </row>
    <row r="230" spans="14:14">
      <c r="N230" s="50"/>
    </row>
    <row r="231" spans="14:14">
      <c r="N231" s="50"/>
    </row>
    <row r="232" spans="14:14">
      <c r="N232" s="50"/>
    </row>
    <row r="233" spans="14:14">
      <c r="N233" s="50"/>
    </row>
    <row r="234" spans="14:14">
      <c r="N234" s="50"/>
    </row>
    <row r="235" spans="14:14">
      <c r="N235" s="50"/>
    </row>
    <row r="236" spans="14:14">
      <c r="N236" s="50"/>
    </row>
    <row r="237" spans="14:14">
      <c r="N237" s="50"/>
    </row>
    <row r="238" spans="14:14">
      <c r="N238" s="50"/>
    </row>
    <row r="239" spans="14:14">
      <c r="N239" s="50"/>
    </row>
    <row r="240" spans="14:14">
      <c r="N240" s="50"/>
    </row>
    <row r="241" spans="14:14">
      <c r="N241" s="50"/>
    </row>
    <row r="242" spans="14:14">
      <c r="N242" s="50"/>
    </row>
    <row r="243" spans="14:14">
      <c r="N243" s="50"/>
    </row>
    <row r="244" spans="14:14">
      <c r="N244" s="50"/>
    </row>
    <row r="245" spans="14:14">
      <c r="N245" s="50"/>
    </row>
    <row r="246" spans="14:14">
      <c r="N246" s="50"/>
    </row>
    <row r="247" spans="14:14">
      <c r="N247" s="50"/>
    </row>
    <row r="248" spans="14:14">
      <c r="N248" s="50"/>
    </row>
    <row r="249" spans="14:14">
      <c r="N249" s="50"/>
    </row>
    <row r="250" spans="14:14">
      <c r="N250" s="50"/>
    </row>
    <row r="251" spans="14:14">
      <c r="N251" s="50"/>
    </row>
    <row r="252" spans="14:14">
      <c r="N252" s="50"/>
    </row>
    <row r="253" spans="14:14">
      <c r="N253" s="50"/>
    </row>
    <row r="254" spans="14:14">
      <c r="N254" s="50"/>
    </row>
    <row r="255" spans="14:14">
      <c r="N255" s="50"/>
    </row>
    <row r="256" spans="14:14">
      <c r="N256" s="50"/>
    </row>
    <row r="257" spans="14:14">
      <c r="N257" s="50"/>
    </row>
    <row r="258" spans="14:14">
      <c r="N258" s="50"/>
    </row>
    <row r="259" spans="14:14">
      <c r="N259" s="50"/>
    </row>
    <row r="260" spans="14:14">
      <c r="N260" s="50"/>
    </row>
    <row r="261" spans="14:14">
      <c r="N261" s="50"/>
    </row>
    <row r="262" spans="14:14">
      <c r="N262" s="50"/>
    </row>
    <row r="263" spans="14:14">
      <c r="N263" s="50"/>
    </row>
    <row r="264" spans="14:14">
      <c r="N264" s="50"/>
    </row>
    <row r="265" spans="14:14">
      <c r="N265" s="50"/>
    </row>
    <row r="266" spans="14:14">
      <c r="N266" s="50"/>
    </row>
    <row r="267" spans="14:14">
      <c r="N267" s="50"/>
    </row>
    <row r="268" spans="14:14">
      <c r="N268" s="50"/>
    </row>
    <row r="269" spans="14:14">
      <c r="N269" s="50"/>
    </row>
    <row r="270" spans="14:14">
      <c r="N270" s="50"/>
    </row>
  </sheetData>
  <mergeCells count="3">
    <mergeCell ref="A1:P1"/>
    <mergeCell ref="E2:F2"/>
    <mergeCell ref="A7:B7"/>
  </mergeCells>
  <phoneticPr fontId="15" type="noConversion"/>
  <pageMargins left="0.31496062992126" right="0.31496062992126" top="0.55118110236220497" bottom="0.55118110236220497" header="0.31496062992126" footer="0.31496062992126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6:E31"/>
  <sheetViews>
    <sheetView workbookViewId="0">
      <selection activeCell="C16" sqref="C16"/>
    </sheetView>
  </sheetViews>
  <sheetFormatPr defaultRowHeight="12.75"/>
  <cols>
    <col min="1" max="1" width="10.5" style="79" bestFit="1" customWidth="1"/>
    <col min="2" max="2" width="6.75" style="79" customWidth="1"/>
    <col min="3" max="3" width="7.125" style="79" customWidth="1"/>
    <col min="4" max="4" width="9" style="79"/>
    <col min="5" max="5" width="10.125" style="79" customWidth="1"/>
    <col min="6" max="16384" width="9" style="79"/>
  </cols>
  <sheetData>
    <row r="6" spans="1:5">
      <c r="A6" s="72" t="s">
        <v>206</v>
      </c>
      <c r="B6" s="73" t="s">
        <v>207</v>
      </c>
      <c r="C6" s="70" t="s">
        <v>208</v>
      </c>
      <c r="D6" s="73" t="s">
        <v>204</v>
      </c>
      <c r="E6" s="74" t="s">
        <v>205</v>
      </c>
    </row>
    <row r="7" spans="1:5">
      <c r="A7" s="82">
        <v>44208</v>
      </c>
      <c r="B7" s="71">
        <v>2059</v>
      </c>
      <c r="C7" s="70">
        <v>67469</v>
      </c>
      <c r="D7" s="68">
        <v>44267</v>
      </c>
      <c r="E7" s="75">
        <f>D7+60</f>
        <v>44327</v>
      </c>
    </row>
    <row r="8" spans="1:5">
      <c r="A8" s="82" t="s">
        <v>211</v>
      </c>
      <c r="B8" s="69"/>
      <c r="C8" s="70"/>
      <c r="D8" s="76"/>
      <c r="E8" s="77"/>
    </row>
    <row r="9" spans="1:5">
      <c r="A9" s="82">
        <v>44215</v>
      </c>
      <c r="B9" s="71">
        <v>2060</v>
      </c>
      <c r="C9" s="70">
        <v>22500</v>
      </c>
      <c r="D9" s="68">
        <v>44267</v>
      </c>
      <c r="E9" s="75">
        <f>D9+60</f>
        <v>44327</v>
      </c>
    </row>
    <row r="10" spans="1:5">
      <c r="A10" s="82" t="s">
        <v>212</v>
      </c>
      <c r="B10" s="71"/>
      <c r="C10" s="70"/>
      <c r="D10" s="76"/>
      <c r="E10" s="77"/>
    </row>
    <row r="11" spans="1:5">
      <c r="A11" s="82">
        <v>44252</v>
      </c>
      <c r="B11" s="71">
        <v>2061</v>
      </c>
      <c r="C11" s="70">
        <v>31995</v>
      </c>
      <c r="D11" s="68">
        <v>44305</v>
      </c>
      <c r="E11" s="75">
        <f>D11+60</f>
        <v>44365</v>
      </c>
    </row>
    <row r="12" spans="1:5">
      <c r="A12" s="82" t="s">
        <v>213</v>
      </c>
      <c r="B12" s="71"/>
      <c r="C12" s="70"/>
      <c r="D12" s="68"/>
      <c r="E12" s="77"/>
    </row>
    <row r="13" spans="1:5">
      <c r="A13" s="82">
        <v>44242</v>
      </c>
      <c r="B13" s="71">
        <v>2062</v>
      </c>
      <c r="C13" s="70">
        <v>10100</v>
      </c>
      <c r="D13" s="68">
        <v>44280</v>
      </c>
      <c r="E13" s="75">
        <f>D13+60</f>
        <v>44340</v>
      </c>
    </row>
    <row r="14" spans="1:5">
      <c r="A14" s="82" t="s">
        <v>214</v>
      </c>
      <c r="B14" s="71"/>
      <c r="C14" s="70"/>
      <c r="D14" s="68"/>
      <c r="E14" s="77"/>
    </row>
    <row r="15" spans="1:5">
      <c r="A15" s="82">
        <v>44252</v>
      </c>
      <c r="B15" s="71">
        <v>2063</v>
      </c>
      <c r="C15" s="70">
        <v>107393</v>
      </c>
      <c r="D15" s="68">
        <v>44296</v>
      </c>
      <c r="E15" s="75">
        <f>D15+60</f>
        <v>44356</v>
      </c>
    </row>
    <row r="16" spans="1:5">
      <c r="A16" s="82" t="s">
        <v>215</v>
      </c>
      <c r="B16" s="71"/>
      <c r="C16" s="70"/>
      <c r="D16" s="68"/>
      <c r="E16" s="77"/>
    </row>
    <row r="17" spans="1:5">
      <c r="A17" s="82">
        <v>44263</v>
      </c>
      <c r="B17" s="71">
        <v>2064</v>
      </c>
      <c r="C17" s="70">
        <v>24250</v>
      </c>
      <c r="D17" s="68">
        <v>44302</v>
      </c>
      <c r="E17" s="75">
        <f>D17+60</f>
        <v>44362</v>
      </c>
    </row>
    <row r="18" spans="1:5">
      <c r="A18" s="82" t="s">
        <v>216</v>
      </c>
      <c r="B18" s="71"/>
      <c r="C18" s="70"/>
      <c r="D18" s="68"/>
      <c r="E18" s="77"/>
    </row>
    <row r="19" spans="1:5">
      <c r="A19" s="82">
        <v>44287</v>
      </c>
      <c r="B19" s="71">
        <v>2065</v>
      </c>
      <c r="C19" s="70">
        <v>42202</v>
      </c>
      <c r="D19" s="68">
        <v>44336</v>
      </c>
      <c r="E19" s="78">
        <f>D19+60</f>
        <v>44396</v>
      </c>
    </row>
    <row r="20" spans="1:5">
      <c r="A20" s="82" t="s">
        <v>217</v>
      </c>
      <c r="B20" s="71"/>
      <c r="C20" s="70"/>
      <c r="D20" s="68"/>
      <c r="E20" s="77"/>
    </row>
    <row r="21" spans="1:5">
      <c r="A21" s="82">
        <v>44282</v>
      </c>
      <c r="B21" s="71">
        <v>2066</v>
      </c>
      <c r="C21" s="70">
        <v>400</v>
      </c>
      <c r="D21" s="68" t="s">
        <v>218</v>
      </c>
      <c r="E21" s="75">
        <v>44386</v>
      </c>
    </row>
    <row r="22" spans="1:5">
      <c r="A22" s="82" t="s">
        <v>219</v>
      </c>
      <c r="B22" s="71"/>
      <c r="C22" s="70"/>
      <c r="D22" s="68"/>
      <c r="E22" s="77"/>
    </row>
    <row r="23" spans="1:5">
      <c r="A23" s="82">
        <v>44284</v>
      </c>
      <c r="B23" s="71">
        <v>2067</v>
      </c>
      <c r="C23" s="70">
        <v>1400</v>
      </c>
      <c r="D23" s="68" t="s">
        <v>210</v>
      </c>
      <c r="E23" s="75">
        <v>44377</v>
      </c>
    </row>
    <row r="24" spans="1:5">
      <c r="A24" s="82" t="s">
        <v>209</v>
      </c>
      <c r="B24" s="80"/>
      <c r="C24" s="80"/>
      <c r="D24" s="80"/>
      <c r="E24" s="80"/>
    </row>
    <row r="25" spans="1:5">
      <c r="A25" s="83">
        <v>44331</v>
      </c>
      <c r="B25" s="85">
        <v>2068</v>
      </c>
      <c r="C25" s="85">
        <v>3750</v>
      </c>
      <c r="D25" s="80" t="s">
        <v>220</v>
      </c>
      <c r="E25" s="80"/>
    </row>
    <row r="26" spans="1:5">
      <c r="A26" s="84" t="s">
        <v>221</v>
      </c>
      <c r="B26" s="80"/>
      <c r="C26" s="80"/>
      <c r="D26" s="80"/>
      <c r="E26" s="80"/>
    </row>
    <row r="27" spans="1:5">
      <c r="A27" s="80"/>
      <c r="B27" s="80"/>
      <c r="C27" s="80"/>
      <c r="D27" s="80"/>
      <c r="E27" s="80"/>
    </row>
    <row r="28" spans="1:5">
      <c r="A28" s="80"/>
      <c r="B28" s="80"/>
      <c r="C28" s="80"/>
      <c r="D28" s="80"/>
      <c r="E28" s="80"/>
    </row>
    <row r="29" spans="1:5">
      <c r="A29" s="80"/>
      <c r="B29" s="80"/>
      <c r="C29" s="80"/>
      <c r="D29" s="80"/>
      <c r="E29" s="80"/>
    </row>
    <row r="30" spans="1:5">
      <c r="A30" s="80"/>
      <c r="B30" s="80"/>
      <c r="C30" s="80"/>
      <c r="D30" s="80"/>
      <c r="E30" s="81"/>
    </row>
    <row r="31" spans="1:5">
      <c r="A31" s="80"/>
      <c r="B31" s="80"/>
      <c r="C31" s="80"/>
      <c r="D31" s="80"/>
      <c r="E31" s="80"/>
    </row>
  </sheetData>
  <phoneticPr fontId="1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</vt:lpstr>
      <vt:lpstr>Sheet1</vt:lpstr>
      <vt:lpstr>'2020'!Print_Titles</vt:lpstr>
    </vt:vector>
  </TitlesOfParts>
  <Company>MSCD龙帝国技术社区 Htpp://Bbs.Mscode.Cc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Cheny130227</dc:creator>
  <cp:lastModifiedBy>Administrator</cp:lastModifiedBy>
  <cp:lastPrinted>2019-02-28T06:23:00Z</cp:lastPrinted>
  <dcterms:created xsi:type="dcterms:W3CDTF">2013-06-24T07:16:00Z</dcterms:created>
  <dcterms:modified xsi:type="dcterms:W3CDTF">2021-11-01T06:19:05Z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