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showVerticalScroll="0" showSheetTabs="0" xWindow="0" yWindow="0" windowWidth="19095" windowHeight="8685" tabRatio="602"/>
  </bookViews>
  <sheets>
    <sheet name="CHERRY" sheetId="1" r:id="rId1"/>
  </sheets>
  <calcPr calcId="144525"/>
</workbook>
</file>

<file path=xl/calcChain.xml><?xml version="1.0" encoding="utf-8"?>
<calcChain xmlns="http://schemas.openxmlformats.org/spreadsheetml/2006/main">
  <c r="H194" i="1"/>
  <c r="G194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8"/>
  <c r="N117"/>
  <c r="N116"/>
  <c r="N115"/>
  <c r="N114"/>
  <c r="N113"/>
  <c r="N112"/>
  <c r="N111"/>
  <c r="N110"/>
  <c r="N109"/>
  <c r="N108"/>
  <c r="N107"/>
  <c r="N106"/>
  <c r="N105"/>
  <c r="N104"/>
  <c r="N101"/>
  <c r="L101"/>
  <c r="N100"/>
  <c r="N99"/>
  <c r="G99"/>
  <c r="N98"/>
  <c r="G98"/>
  <c r="N97"/>
  <c r="N96"/>
  <c r="N95"/>
  <c r="L95"/>
  <c r="N94"/>
  <c r="N93"/>
  <c r="L93"/>
  <c r="N92"/>
  <c r="L92"/>
  <c r="N91"/>
  <c r="N90"/>
  <c r="L90"/>
  <c r="N89"/>
  <c r="L89"/>
  <c r="N88"/>
  <c r="N87"/>
  <c r="L87"/>
  <c r="N86"/>
  <c r="L86"/>
  <c r="N85"/>
  <c r="N84"/>
  <c r="L84"/>
  <c r="N83"/>
  <c r="L83"/>
  <c r="N82"/>
  <c r="L82"/>
  <c r="N81"/>
  <c r="N80"/>
  <c r="N79"/>
  <c r="L79"/>
  <c r="N78"/>
  <c r="L78"/>
  <c r="N77"/>
  <c r="L77"/>
  <c r="N76"/>
  <c r="N75"/>
  <c r="L75"/>
  <c r="N74"/>
  <c r="L74"/>
  <c r="N73"/>
  <c r="L73"/>
  <c r="N72"/>
  <c r="L72"/>
  <c r="N71"/>
  <c r="N70"/>
  <c r="L70"/>
  <c r="N69"/>
  <c r="L69"/>
  <c r="N68"/>
  <c r="N67"/>
  <c r="L67"/>
  <c r="N66"/>
  <c r="L66"/>
  <c r="N65"/>
  <c r="L65"/>
  <c r="N64"/>
  <c r="L64"/>
  <c r="N63"/>
  <c r="L63"/>
  <c r="N62"/>
  <c r="L62"/>
  <c r="N61"/>
  <c r="N60"/>
  <c r="L60"/>
  <c r="N59"/>
  <c r="L59"/>
  <c r="N58"/>
  <c r="L58"/>
  <c r="N57"/>
  <c r="L57"/>
  <c r="N56"/>
  <c r="L56"/>
  <c r="N55"/>
  <c r="L55"/>
  <c r="N54"/>
  <c r="L54"/>
  <c r="N53"/>
  <c r="L53"/>
  <c r="N52"/>
  <c r="L52"/>
  <c r="N51"/>
  <c r="L51"/>
  <c r="N50"/>
  <c r="L50"/>
  <c r="N49"/>
  <c r="L49"/>
  <c r="N48"/>
  <c r="L48"/>
  <c r="N47"/>
  <c r="L47"/>
  <c r="N46"/>
  <c r="L46"/>
  <c r="N45"/>
  <c r="L45"/>
  <c r="N44"/>
  <c r="N43"/>
  <c r="N39"/>
  <c r="L39"/>
  <c r="N38"/>
  <c r="L38"/>
  <c r="N37"/>
  <c r="L37"/>
  <c r="N35"/>
  <c r="L35"/>
  <c r="N34"/>
  <c r="L34"/>
  <c r="N33"/>
  <c r="L33"/>
  <c r="N32"/>
  <c r="L32"/>
  <c r="N31"/>
  <c r="L31"/>
  <c r="N29"/>
  <c r="L29"/>
  <c r="N28"/>
  <c r="L28"/>
  <c r="N27"/>
  <c r="L27"/>
  <c r="N26"/>
  <c r="L26"/>
  <c r="N25"/>
  <c r="L25"/>
  <c r="N24"/>
  <c r="L24"/>
  <c r="L23"/>
  <c r="N22"/>
  <c r="L22"/>
  <c r="N21"/>
  <c r="L21"/>
  <c r="N20"/>
  <c r="L20"/>
  <c r="N19"/>
  <c r="L19"/>
  <c r="N18"/>
  <c r="L18"/>
  <c r="N17"/>
  <c r="H17"/>
  <c r="N16"/>
  <c r="L16"/>
  <c r="N15"/>
  <c r="L15"/>
  <c r="N14"/>
  <c r="L14"/>
  <c r="N13"/>
  <c r="L13"/>
  <c r="N12"/>
  <c r="L12"/>
  <c r="N9"/>
  <c r="L9"/>
  <c r="N8"/>
  <c r="L8"/>
  <c r="N7"/>
  <c r="L7"/>
  <c r="N6"/>
  <c r="L6"/>
  <c r="N5"/>
  <c r="M5"/>
  <c r="L5"/>
  <c r="N4"/>
  <c r="L4"/>
  <c r="H4"/>
  <c r="G4"/>
  <c r="N3"/>
</calcChain>
</file>

<file path=xl/comments1.xml><?xml version="1.0" encoding="utf-8"?>
<comments xmlns="http://schemas.openxmlformats.org/spreadsheetml/2006/main">
  <authors>
    <author>Administrator</author>
  </authors>
  <commentList>
    <comment ref="M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  <comment ref="M1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fedex</t>
        </r>
      </text>
    </comment>
  </commentList>
</comments>
</file>

<file path=xl/sharedStrings.xml><?xml version="1.0" encoding="utf-8"?>
<sst xmlns="http://schemas.openxmlformats.org/spreadsheetml/2006/main" count="1482" uniqueCount="896">
  <si>
    <t>针织部发货记录</t>
  </si>
  <si>
    <t>发票号</t>
  </si>
  <si>
    <t>合同号</t>
  </si>
  <si>
    <t>发货日期</t>
  </si>
  <si>
    <t>客户</t>
  </si>
  <si>
    <t>贸易方式</t>
  </si>
  <si>
    <t>数量</t>
  </si>
  <si>
    <t>总金额</t>
  </si>
  <si>
    <t>提单号</t>
  </si>
  <si>
    <t>柜型</t>
  </si>
  <si>
    <t>应付款日期</t>
  </si>
  <si>
    <t>扣吊牌</t>
  </si>
  <si>
    <t>其他</t>
  </si>
  <si>
    <t>应付金额</t>
  </si>
  <si>
    <t>付款日</t>
  </si>
  <si>
    <t>付款金额</t>
  </si>
  <si>
    <t>13-PLT001</t>
  </si>
  <si>
    <t>12T030B</t>
  </si>
  <si>
    <t>PUL</t>
  </si>
  <si>
    <t>FOB</t>
  </si>
  <si>
    <t>SEA</t>
  </si>
  <si>
    <t>SHLAX1303115</t>
  </si>
  <si>
    <t>7.82CBM</t>
  </si>
  <si>
    <t>PAID US$15,503.30 ON JUN 22 &amp; 24, 13 , STILL OUTSTANDING US$4,754.97, MICHAEL WILL TAKE CARE OF BALANCE PERSONALLY</t>
  </si>
  <si>
    <t>13-PLT002</t>
  </si>
  <si>
    <t>13T003/004</t>
  </si>
  <si>
    <t>AIR</t>
  </si>
  <si>
    <t>JH1300069</t>
  </si>
  <si>
    <t>21.31CBM</t>
  </si>
  <si>
    <t>MICHAEL WILL TAKE CARE OF IT PERSONALLY.</t>
  </si>
  <si>
    <t>13-PLT003</t>
  </si>
  <si>
    <t>13T011B/13T009/13T012/13T007A</t>
  </si>
  <si>
    <t>SHLAX1304079</t>
  </si>
  <si>
    <t>24.12CBM</t>
  </si>
  <si>
    <t>13-PLT004</t>
  </si>
  <si>
    <t>13T007B</t>
  </si>
  <si>
    <t>SHLAX16304125</t>
  </si>
  <si>
    <t>9.64CBM</t>
  </si>
  <si>
    <t>13-PLT005</t>
  </si>
  <si>
    <t>13T008/13T012B/13T006B</t>
  </si>
  <si>
    <t>SHLAX1305001</t>
  </si>
  <si>
    <t>CHERRY WIRED US$40690.69 ON JUN 28, 13</t>
  </si>
  <si>
    <t>13-PLT006</t>
  </si>
  <si>
    <t>13T013/13T014/13T015</t>
  </si>
  <si>
    <t>S/A</t>
  </si>
  <si>
    <t>205-6066 8344</t>
  </si>
  <si>
    <t>CHERRY WIRED US$57,939.43 on JUL 16, 13</t>
  </si>
  <si>
    <t>SUNNY(7/10)此批客人补空运费$0.035/PCS共计$1710.14，付款时请加在应付金额里。</t>
  </si>
  <si>
    <t>13-PLT008</t>
  </si>
  <si>
    <t>13T006C,13T015B</t>
  </si>
  <si>
    <t>SHLAX1305159</t>
  </si>
  <si>
    <t xml:space="preserve">CHERRY WIRED US$13,359.02 ON JUL 25, 13 </t>
  </si>
  <si>
    <t>SUNNY(7/10)应付金额正确</t>
  </si>
  <si>
    <t>inventory for 0663 &amp; 0664 - us$8,264.00</t>
  </si>
  <si>
    <t>CHERRY WIRED US$4,635.00 ON JUL 25, 13 , still missing us$3,629.00</t>
  </si>
  <si>
    <t>AS ABOVE</t>
  </si>
  <si>
    <t>CHERRY WIRED BALANCE US$3,629.00 ON AUG 2, 13,IT IS CLEARED</t>
  </si>
  <si>
    <t>13-PLT009</t>
  </si>
  <si>
    <t>13T016</t>
  </si>
  <si>
    <t>SHLGB1306002</t>
  </si>
  <si>
    <t>CHERRY WIRED US$51,266.43 ON AUG 2, 13</t>
  </si>
  <si>
    <t>13-PLT010</t>
  </si>
  <si>
    <t>13T015C,13T015D</t>
  </si>
  <si>
    <t>PDLA1306133</t>
  </si>
  <si>
    <t>6.29CBM</t>
  </si>
  <si>
    <t>CHERRY WIRED US$19,385.22 ON AUG 7, 13</t>
  </si>
  <si>
    <t>13PLT012</t>
  </si>
  <si>
    <t>13T012C/13T019A/13T017A</t>
  </si>
  <si>
    <t>SHLAX1307002</t>
  </si>
  <si>
    <t>8.84CBM</t>
  </si>
  <si>
    <t>CHERRY WIRED US$23,654.54 ON SEP 4, 13</t>
  </si>
  <si>
    <t>SUNNY(8/3)应付金额正确</t>
  </si>
  <si>
    <t>13PLT013</t>
  </si>
  <si>
    <t>13T018</t>
  </si>
  <si>
    <t>SHLGB1307059</t>
  </si>
  <si>
    <t>1*20GP</t>
  </si>
  <si>
    <t>CHERRY WIRED BAL US$13,234.66 ON SEP 23, 13..CHERRY WIRED US$60,000.00 ON SEP 18, 13, BALANCE TO BE SETTLED THIS SAT (9/21)</t>
  </si>
  <si>
    <t>13PLT015</t>
  </si>
  <si>
    <t>13T019B</t>
  </si>
  <si>
    <t>SHLGB1307152</t>
  </si>
  <si>
    <t>CHERRY WIRED US$19,496.63 ON SEP 28, 13</t>
  </si>
  <si>
    <t>SUNNY:(8/3)应付金额正确</t>
  </si>
  <si>
    <t>13PLT016</t>
  </si>
  <si>
    <t>13T020</t>
  </si>
  <si>
    <t>ZDWDH</t>
  </si>
  <si>
    <t>CHERRY WIRED US$5097.60 ON SEP 25, 13</t>
  </si>
  <si>
    <t>13PLT018</t>
  </si>
  <si>
    <t>13T017B</t>
  </si>
  <si>
    <t>SHLAX1308001</t>
  </si>
  <si>
    <t>CHERRY WIRED US$28,895.76 ON SEP 29, 13 - SUNNY CONFIRMED</t>
  </si>
  <si>
    <t>13PLT017</t>
  </si>
  <si>
    <t>13T023A/13T022A/13T021</t>
  </si>
  <si>
    <t>PDLA130808W</t>
  </si>
  <si>
    <t>CHRRY WIRED US$58.959.79ON OCT 12, 13</t>
  </si>
  <si>
    <t>SUNNY:(10/8)应付金额正确</t>
  </si>
  <si>
    <t>13PLT019</t>
  </si>
  <si>
    <t>13T023B</t>
  </si>
  <si>
    <t>SHLAX1308056</t>
  </si>
  <si>
    <t>CHERRY WIRED US$62,422.68 ON OCT 21, 13</t>
  </si>
  <si>
    <t>13PLT020</t>
  </si>
  <si>
    <t>13T022B/13T024A</t>
  </si>
  <si>
    <t>SHLAX1308069</t>
  </si>
  <si>
    <t>CHERRY WIRED US$7,954.26 ON OCT 21, 13</t>
  </si>
  <si>
    <t>13PLT021</t>
  </si>
  <si>
    <t>13T019C/13T024B</t>
  </si>
  <si>
    <t>SHLGB1309010</t>
  </si>
  <si>
    <t>CHERRY WIRED US$54,689.72 ON NOV 1, 13</t>
  </si>
  <si>
    <t>13PLT022</t>
  </si>
  <si>
    <t>13T024B</t>
  </si>
  <si>
    <t>20542649854</t>
  </si>
  <si>
    <t>补偿空运覅差额$100</t>
  </si>
  <si>
    <t>CHERRY WIRED US$708.33ON NOV 1, 13</t>
  </si>
  <si>
    <t>13PLT023</t>
  </si>
  <si>
    <t>13T024C/13T025A/13T026A</t>
  </si>
  <si>
    <t>SHLAX1309111</t>
  </si>
  <si>
    <t>CHERRY WIRED US$39,087.58 ON NOV 20, 13</t>
  </si>
  <si>
    <t>13PLT024</t>
  </si>
  <si>
    <t>13T024D</t>
  </si>
  <si>
    <t>LYL9113642</t>
  </si>
  <si>
    <t>CHERRY WIRED US$20,226.77 ON NOV 14, 13</t>
  </si>
  <si>
    <t>sunny:(11/05)应付金额正确</t>
  </si>
  <si>
    <t>13PLT025</t>
  </si>
  <si>
    <t>13T019D/13T025B/13T026B</t>
  </si>
  <si>
    <t>SHLGB1310001</t>
  </si>
  <si>
    <t>CHERRY WIRED US$75,562.97 ON DEC 3, 13</t>
  </si>
  <si>
    <t>13PLT026</t>
  </si>
  <si>
    <t>13T027/13T028</t>
  </si>
  <si>
    <t>SHLAX1310005</t>
  </si>
  <si>
    <t>CHERRY WIRED US$5,464.79 ON DEC 3, 13</t>
  </si>
  <si>
    <t>13PLT027</t>
  </si>
  <si>
    <t>13T031A/13T030/13T027B</t>
  </si>
  <si>
    <t>SHLGB1310182</t>
  </si>
  <si>
    <t>CHERRY WIRED US$65,658.57 ON DEC 20, 13</t>
  </si>
  <si>
    <t>sunny:(12/16)应付金额正确</t>
  </si>
  <si>
    <t>13PLT028</t>
  </si>
  <si>
    <t>13T029A/13T031B</t>
  </si>
  <si>
    <t>PDLA131205B</t>
  </si>
  <si>
    <t>11.94CBM</t>
  </si>
  <si>
    <t>CHERRY WIRED US$27,981.18 ON JAN 24, 14</t>
  </si>
  <si>
    <t>sunny：（12/16应付金额正确</t>
  </si>
  <si>
    <t>CHERRY WIRED US$5000.00 FOR THE INVENTORY ON JAN 29, 14</t>
  </si>
  <si>
    <t>13PLT029</t>
  </si>
  <si>
    <t>13T032</t>
  </si>
  <si>
    <t>SHLAX1312109</t>
  </si>
  <si>
    <t>12.59CBM</t>
  </si>
  <si>
    <t>CHERRY WIRED US$41,896.76 ON FEB 13, 14</t>
  </si>
  <si>
    <t>sunny:(2014/1/8)应付金额正确</t>
  </si>
  <si>
    <t>13PLT030</t>
  </si>
  <si>
    <t>13T033A</t>
  </si>
  <si>
    <t>SHLGB1312146</t>
  </si>
  <si>
    <t>3.86CBM</t>
  </si>
  <si>
    <t>CHERRY WIRED US$11,611.99 ON FEB 20, 14</t>
  </si>
  <si>
    <t>13PLT031</t>
  </si>
  <si>
    <t>13T033B</t>
  </si>
  <si>
    <t>SHLGB1401001</t>
  </si>
  <si>
    <t>22.44CBM</t>
  </si>
  <si>
    <t>CHERRY WIRED US$40757.81 ON FEB 28, 14</t>
  </si>
  <si>
    <t>sunny:(2014/2/13)应付金额正确</t>
  </si>
  <si>
    <t>13PLT032</t>
  </si>
  <si>
    <t>13T033C/034</t>
  </si>
  <si>
    <t>SHLGB1401067</t>
  </si>
  <si>
    <t>23.29CBM</t>
  </si>
  <si>
    <t>CHERRY WIRED US$75,858.47 ON MAR 14, 14</t>
  </si>
  <si>
    <t>13PLT033</t>
  </si>
  <si>
    <t>13T035/13T036</t>
  </si>
  <si>
    <t>SHLAX1401113</t>
  </si>
  <si>
    <t>24.4CBM</t>
  </si>
  <si>
    <t xml:space="preserve">CHERRY WIRED US$60,000.00 ON APR 2, 14, </t>
  </si>
  <si>
    <t>BALANCE us$30,137.36 WIRED ON APR 15, 14</t>
  </si>
  <si>
    <t>14PLT001</t>
  </si>
  <si>
    <t>14T001</t>
  </si>
  <si>
    <t>SHLAX1403002</t>
  </si>
  <si>
    <t>2.68CBM</t>
  </si>
  <si>
    <t>CHERRY WIRED US$7,676.30 ON APR 30, 14</t>
  </si>
  <si>
    <t>sunny:(2014/4/3)应付金额正确</t>
  </si>
  <si>
    <t>14PLT002</t>
  </si>
  <si>
    <t>13T029C/14T005/14T002</t>
  </si>
  <si>
    <t>SHLGB1403139</t>
  </si>
  <si>
    <t>33.03CBM</t>
  </si>
  <si>
    <t>CHERRY WIRED US$50,000.00 ON MAY 20, 14</t>
  </si>
  <si>
    <t>WIRED US$62557.66 ON JUN 2, 14 FROM CHERRY</t>
  </si>
  <si>
    <t>14PLT003</t>
  </si>
  <si>
    <t>14T003</t>
  </si>
  <si>
    <t>SHLAX1403172</t>
  </si>
  <si>
    <t>3.58CBM</t>
  </si>
  <si>
    <t>CHERRY WIRED US$9300.41 ON JUN 2, 14</t>
  </si>
  <si>
    <t>14PLT004</t>
  </si>
  <si>
    <t>14T004/14T006</t>
  </si>
  <si>
    <t>SHLGB1404063</t>
  </si>
  <si>
    <t>CHERRY WIRED US$60,000.00 ON JUN 23, 14</t>
  </si>
  <si>
    <t>CHERY WIRED US$16558.11 ON JUN 27, 14</t>
  </si>
  <si>
    <t>sunny:(2014/6/5)应付金额正确</t>
  </si>
  <si>
    <t>14PLT005</t>
  </si>
  <si>
    <t>14T011</t>
  </si>
  <si>
    <t>PDNY140506X</t>
  </si>
  <si>
    <t>5.22CBM</t>
  </si>
  <si>
    <t>CHERRY WIRED US$11,979.20 ON JUN 27, 14</t>
  </si>
  <si>
    <t>14PLT006</t>
  </si>
  <si>
    <t>14T010/14T007</t>
  </si>
  <si>
    <t>ZQZS720375</t>
  </si>
  <si>
    <t>CHERRY WIRED US$77,146.55 ON JU 25, 14</t>
  </si>
  <si>
    <t>14PLT007</t>
  </si>
  <si>
    <t>14T013A</t>
  </si>
  <si>
    <t>KC14050308</t>
  </si>
  <si>
    <t>1.24CBM</t>
  </si>
  <si>
    <t>CHERRY WIRED US$2709.00 ON JUL 25, 14</t>
  </si>
  <si>
    <t>14PLT008</t>
  </si>
  <si>
    <t>14T014/14T012/14T013B</t>
  </si>
  <si>
    <t>ZQZS723348A</t>
  </si>
  <si>
    <t>CHERRY WIRED US$97,387.04 ON AUG 15, 14</t>
  </si>
  <si>
    <t>sunny:(2014/7/14)应付金额正确</t>
  </si>
  <si>
    <t>14PLT010</t>
  </si>
  <si>
    <t>14T014</t>
  </si>
  <si>
    <t>PDLA140619Z</t>
  </si>
  <si>
    <t>CHERRY WIRED US$5720.83 ON SEP 8, 14</t>
  </si>
  <si>
    <t>CHERY WIRED ADDL US$850.00 FOR THE MICRO FIBRE SUBSIDIZATION</t>
  </si>
  <si>
    <t>14PLT011</t>
  </si>
  <si>
    <t>14T017</t>
  </si>
  <si>
    <t>PDLAX1406189</t>
  </si>
  <si>
    <t>CHERRY WIRED US$6798.68 ON SEP 8, 14</t>
  </si>
  <si>
    <t>14PLT012</t>
  </si>
  <si>
    <t>14T015/14T016</t>
  </si>
  <si>
    <t>SHLGB1407075</t>
  </si>
  <si>
    <t>CHERRY WIRED US$64024.35 on sep 19, 14</t>
  </si>
  <si>
    <t>CHERRY WIRED US$12,000.00 ON SEP 25, 14</t>
  </si>
  <si>
    <t>Lillian 2014/8/20:应付金额正确</t>
  </si>
  <si>
    <t>14PLT014</t>
  </si>
  <si>
    <t>14T018</t>
  </si>
  <si>
    <t>SHLAX1407239</t>
  </si>
  <si>
    <t>CHERRY WIRED US$16,988.04 ON OCT 18, 14</t>
  </si>
  <si>
    <t>14PLT015</t>
  </si>
  <si>
    <t>14T019/14T021</t>
  </si>
  <si>
    <t>JCID055062C</t>
  </si>
  <si>
    <t>22.1CBM</t>
  </si>
  <si>
    <t>CHERRY WIRED US$43161.54 DD OCT 18, 14</t>
  </si>
  <si>
    <t>cherry wired  US$25607.62 dd oct 31, 14</t>
  </si>
  <si>
    <t>Lillian 2014/9/15:应付金额正确</t>
  </si>
  <si>
    <t>14PLT016</t>
  </si>
  <si>
    <t>14T020/14T023</t>
  </si>
  <si>
    <t>KKLUTAO495103</t>
  </si>
  <si>
    <t>1*40GP</t>
  </si>
  <si>
    <t>cherry wired us$4760.79 ( deducted the charge back us$639.00 + 86.53+60.13) net us$3975.13</t>
  </si>
  <si>
    <t>Cherry wired balance outstanding us$133,327.83 +us$639.00 ttl us$133,966.83 dd nov 15, 14</t>
  </si>
  <si>
    <t>Lillian 2014/10/27:应付金额应为US$138，088.62 (扣除DM#4332 $639.00)</t>
  </si>
  <si>
    <t>14PLT017</t>
  </si>
  <si>
    <t>14T025</t>
  </si>
  <si>
    <t>LT140908</t>
  </si>
  <si>
    <t>LCL</t>
  </si>
  <si>
    <t>cherry wired us$3443.44 dd nov 15, 14</t>
  </si>
  <si>
    <t>Lillian 2014/10/27:应付金额正确</t>
  </si>
  <si>
    <t>14PLT018</t>
  </si>
  <si>
    <t>14t026/14t024</t>
  </si>
  <si>
    <t>KKLUTAO497591</t>
  </si>
  <si>
    <t>CHERRY WIRED US$67,697.14 DD NOV 30, 13</t>
  </si>
  <si>
    <r>
      <rPr>
        <sz val="10"/>
        <color indexed="8"/>
        <rFont val="宋体"/>
        <charset val="134"/>
      </rPr>
      <t>Lillian 2014/11/26</t>
    </r>
    <r>
      <rPr>
        <sz val="10"/>
        <color indexed="8"/>
        <rFont val="宋体"/>
        <charset val="134"/>
      </rPr>
      <t>: 扣除</t>
    </r>
    <r>
      <rPr>
        <sz val="10"/>
        <color indexed="8"/>
        <rFont val="宋体"/>
        <charset val="134"/>
      </rPr>
      <t xml:space="preserve">DN#596/598/599/601/585/587/586/4073/606/608/612/611 合计US$476.41，再扣除 S#6379 2,335 PCS 货款合计US$3,269.00, 应付金额为 </t>
    </r>
    <r>
      <rPr>
        <sz val="10"/>
        <color indexed="10"/>
        <rFont val="宋体"/>
        <charset val="134"/>
      </rPr>
      <t>US$67,697.14</t>
    </r>
  </si>
  <si>
    <t>14PLT020</t>
  </si>
  <si>
    <t>14T029A/025/027</t>
  </si>
  <si>
    <t>KKLUTAO498007</t>
  </si>
  <si>
    <t>CHERRY WIRED US$39813.98 DD DEC 5, 14</t>
  </si>
  <si>
    <r>
      <rPr>
        <sz val="10"/>
        <color indexed="8"/>
        <rFont val="宋体"/>
        <charset val="134"/>
      </rPr>
      <t>Lillian 2014/11/26: 扣除S#6371 2,</t>
    </r>
    <r>
      <rPr>
        <sz val="10"/>
        <color indexed="8"/>
        <rFont val="宋体"/>
        <charset val="134"/>
      </rPr>
      <t>167 PCS 货款合计US$13，599.64，再扣除DN#614 US$38.82，应付金额为</t>
    </r>
    <r>
      <rPr>
        <sz val="10"/>
        <color indexed="10"/>
        <rFont val="宋体"/>
        <charset val="134"/>
      </rPr>
      <t>US$39，813.98</t>
    </r>
  </si>
  <si>
    <t>14PLT021</t>
  </si>
  <si>
    <t>14T030/029B</t>
  </si>
  <si>
    <t>ZQZS741311</t>
  </si>
  <si>
    <t>CHERRY WIRED US$18,000.00 DD DEC 15, 14… BALANCE US$6479.45 WIRED DD DEC 30, 14</t>
  </si>
  <si>
    <t xml:space="preserve">CHERRY(12/15) DEDUCTED STONY COMM US$897.96 BALANCE WIRED US$17,102.04. Wired us$60000.00 dd dec 19, 14 &amp; still outstanding bal us$6479.45 </t>
  </si>
  <si>
    <r>
      <rPr>
        <sz val="10"/>
        <color indexed="8"/>
        <rFont val="宋体"/>
        <charset val="134"/>
      </rPr>
      <t>Lillian 2014/12/6: 扣除DN#4742 US$90.00，应付金额为：</t>
    </r>
    <r>
      <rPr>
        <sz val="10"/>
        <color indexed="10"/>
        <rFont val="宋体"/>
        <charset val="134"/>
      </rPr>
      <t>US$84，479.45</t>
    </r>
  </si>
  <si>
    <t>14PLT022</t>
  </si>
  <si>
    <t>ZQZS742390C</t>
  </si>
  <si>
    <t>LCL:0.33</t>
  </si>
  <si>
    <t>CHERRY WIRED US$623.39 DD DEC 30, 14</t>
  </si>
  <si>
    <r>
      <rPr>
        <sz val="10"/>
        <color indexed="8"/>
        <rFont val="宋体"/>
        <charset val="134"/>
      </rPr>
      <t>Sophie 2014/12/16: 扣除DN#4854 US$170，应付金额为</t>
    </r>
    <r>
      <rPr>
        <sz val="10"/>
        <color indexed="10"/>
        <rFont val="宋体"/>
        <charset val="134"/>
      </rPr>
      <t>US$623.39</t>
    </r>
  </si>
  <si>
    <t>14PLT024</t>
  </si>
  <si>
    <t>14T027</t>
  </si>
  <si>
    <t>784-4532 8426</t>
  </si>
  <si>
    <t>LCL:5.05</t>
  </si>
  <si>
    <t>CHERRY WIRED US$13,586.64 DD 12/30</t>
  </si>
  <si>
    <t>Sophie 2014/12/29:应付金额正确</t>
  </si>
  <si>
    <t>14PLT025</t>
  </si>
  <si>
    <t xml:space="preserve">14T026 </t>
  </si>
  <si>
    <t>SHLGB1410188</t>
  </si>
  <si>
    <t>LCL:0.76</t>
  </si>
  <si>
    <t>CHERRY WIRED US$3177.30 DD DEC 30, 14</t>
  </si>
  <si>
    <r>
      <rPr>
        <sz val="10"/>
        <color indexed="8"/>
        <rFont val="宋体"/>
        <charset val="134"/>
      </rPr>
      <t>Sophie 2014/12/29:扣除DN#620 US$68.73，应付金额为</t>
    </r>
    <r>
      <rPr>
        <sz val="10"/>
        <color indexed="10"/>
        <rFont val="宋体"/>
        <charset val="134"/>
      </rPr>
      <t>US$3177.3</t>
    </r>
  </si>
  <si>
    <t>14PLT026</t>
  </si>
  <si>
    <t>14T033/14T032</t>
  </si>
  <si>
    <t>ZQZS744338</t>
  </si>
  <si>
    <t>CHERRY WIRED US$92,737.71 DD JAN 16, 15</t>
  </si>
  <si>
    <t>14PLT027</t>
  </si>
  <si>
    <t>14T035</t>
  </si>
  <si>
    <t>KQLSA03922</t>
  </si>
  <si>
    <t>LCL:0.98</t>
  </si>
  <si>
    <t>CHERRY WIRED US$3362.00 DD JAN 16, 15</t>
  </si>
  <si>
    <t>14PLT028</t>
  </si>
  <si>
    <t>14T031</t>
  </si>
  <si>
    <t>784-45793871</t>
  </si>
  <si>
    <t>LCL:0.48</t>
  </si>
  <si>
    <t>CHERRY WIRED US$1388.45 DD DEC 30, 14</t>
  </si>
  <si>
    <t>14PLT031</t>
  </si>
  <si>
    <t>14T034/36/38</t>
  </si>
  <si>
    <t>ZQZS74839013</t>
  </si>
  <si>
    <t>LCL:33.37</t>
  </si>
  <si>
    <t>CHERRY WIRED US$14458.64 DD FEB 25, 15</t>
  </si>
  <si>
    <t>wired us$20,000.00 dd mar 9, 15. wired us$13,000.00 dd mar 10, 15. Balance outstanding us$55,028.74. WIRED BAL US$55028.74 DD MAR 1`1, 15</t>
  </si>
  <si>
    <t>14PLT032</t>
  </si>
  <si>
    <t>WDFCGBT21603601A</t>
  </si>
  <si>
    <t>LCL:0.56</t>
  </si>
  <si>
    <t>CHERRY WIRED US$2162.51 DD MAR 11, 15</t>
  </si>
  <si>
    <t>14PLT034</t>
  </si>
  <si>
    <t>14T036/037/038</t>
  </si>
  <si>
    <t>SKLAX15317566</t>
  </si>
  <si>
    <t>LCL:4.93</t>
  </si>
  <si>
    <t>CHERRY WIRED US$15,790.87 DD MAR 26, 15</t>
  </si>
  <si>
    <t>14PLT029</t>
  </si>
  <si>
    <t>14T039/040/041</t>
  </si>
  <si>
    <t>ZQZS801350A</t>
  </si>
  <si>
    <t>46.43CBM</t>
  </si>
  <si>
    <t>CHERRY WIRED US$133,935.09 DD APR 2, 15</t>
  </si>
  <si>
    <r>
      <rPr>
        <sz val="10"/>
        <color indexed="8"/>
        <rFont val="宋体"/>
        <charset val="134"/>
      </rPr>
      <t>Sophie 2015/2/2:扣除S#5348,105pcs,费用合计：US$149.10,应付金额为：</t>
    </r>
    <r>
      <rPr>
        <sz val="10"/>
        <color indexed="10"/>
        <rFont val="宋体"/>
        <charset val="134"/>
      </rPr>
      <t>US$133935.09</t>
    </r>
  </si>
  <si>
    <t>15PLT001</t>
  </si>
  <si>
    <t>14T044</t>
  </si>
  <si>
    <t>SKLAX15325156</t>
  </si>
  <si>
    <t>3.26CBM</t>
  </si>
  <si>
    <t>CHERRY WIRED US$14230.26 DD APR 9, 15</t>
  </si>
  <si>
    <r>
      <rPr>
        <sz val="10"/>
        <color indexed="8"/>
        <rFont val="宋体"/>
        <charset val="134"/>
      </rPr>
      <t>S</t>
    </r>
    <r>
      <rPr>
        <sz val="10"/>
        <color indexed="8"/>
        <rFont val="宋体"/>
        <charset val="134"/>
      </rPr>
      <t>ophie 2015/2/2:扣除DN#623/621，US$67.01，应付金额为：</t>
    </r>
    <r>
      <rPr>
        <sz val="10"/>
        <color indexed="10"/>
        <rFont val="宋体"/>
        <charset val="134"/>
      </rPr>
      <t>US$14230.26</t>
    </r>
  </si>
  <si>
    <t>15PLT002</t>
  </si>
  <si>
    <t>14T041</t>
  </si>
  <si>
    <t>LT150164</t>
  </si>
  <si>
    <t>3.44CBM</t>
  </si>
  <si>
    <t>CHERRY WIRED US$7000.00 DD APR 9, 15</t>
  </si>
  <si>
    <t>CHERRY WIRED US$5593.80 DD APR 15, 15</t>
  </si>
  <si>
    <r>
      <rPr>
        <sz val="10"/>
        <color indexed="8"/>
        <rFont val="宋体"/>
        <charset val="134"/>
      </rPr>
      <t>S</t>
    </r>
    <r>
      <rPr>
        <sz val="10"/>
        <color indexed="8"/>
        <rFont val="宋体"/>
        <charset val="134"/>
      </rPr>
      <t>ophie 2015/2/2：应付金额不正确，       正确的应付金额为：</t>
    </r>
    <r>
      <rPr>
        <sz val="10"/>
        <color indexed="10"/>
        <rFont val="宋体"/>
        <charset val="134"/>
      </rPr>
      <t>US$12593.8</t>
    </r>
  </si>
  <si>
    <t>15PLT003</t>
  </si>
  <si>
    <t>14T042/043/045</t>
  </si>
  <si>
    <t>177OHYHYQ53240VX</t>
  </si>
  <si>
    <t>28.46CBM</t>
  </si>
  <si>
    <t>CHERRY WIRED US$13175.94 DD APR 15, 15</t>
  </si>
  <si>
    <t>CHERRY WIRED US$82670.42 DD MAY 4, 15</t>
  </si>
  <si>
    <t xml:space="preserve">Sophie 2015/2/2：应付金额正确     </t>
  </si>
  <si>
    <t>15PLT004</t>
  </si>
  <si>
    <t>2014T046/047/034</t>
  </si>
  <si>
    <t>177OHYHYQ53451VX</t>
  </si>
  <si>
    <t>31.04CBM</t>
  </si>
  <si>
    <t>CHERRY US$26000.00 DD MAY 4, 15. CHERRY WIRED US$18857.76 dd may 23, 15.</t>
  </si>
  <si>
    <t>CHERRY WIRED US$52,563.14 DD 6/1</t>
  </si>
  <si>
    <t>Lillian 2015/4/7:应付金额正确</t>
  </si>
  <si>
    <t>15PLT005</t>
  </si>
  <si>
    <t>2014T048</t>
  </si>
  <si>
    <t>JZ1500021</t>
  </si>
  <si>
    <t>1.57CBM</t>
  </si>
  <si>
    <t>CHERRY WIRED US$4680.62 DD 6/1</t>
  </si>
  <si>
    <t>CHERRY WIRED US$11885.09 DD JUN 5, 15</t>
  </si>
  <si>
    <t>Lillian 2015/5/8:应付金额正确</t>
  </si>
  <si>
    <t>15PLT006</t>
  </si>
  <si>
    <t>2014T034/2015T002</t>
  </si>
  <si>
    <t>177OHYHYQ53680VX</t>
  </si>
  <si>
    <t>11.59CBM</t>
  </si>
  <si>
    <t>CHERRY WIRED US$4000.00 DD 6/1</t>
  </si>
  <si>
    <t>WIRED US$27,138.39 DD JUN 16, 15</t>
  </si>
  <si>
    <t>---</t>
  </si>
  <si>
    <t>2015T005</t>
  </si>
  <si>
    <t>快递</t>
  </si>
  <si>
    <t>160PCS</t>
  </si>
  <si>
    <t>CHERRY WIRED US$1040.40 DD 6/1</t>
  </si>
  <si>
    <t>15PLT007</t>
  </si>
  <si>
    <t>15T001/003/008</t>
  </si>
  <si>
    <t>177OHYHYQ53834VX</t>
  </si>
  <si>
    <t>1*40hq+1*20gp</t>
  </si>
  <si>
    <t>CHERRY WIRED US$20,000.00 DD JUN 5, 15.CHERRY WIRED US$70,000.00 DD JUN 19,15</t>
  </si>
  <si>
    <t>CHERRY WIRED BAL US$134134.29 DD JUN 26, 15</t>
  </si>
  <si>
    <t>15PLT008</t>
  </si>
  <si>
    <t>15T008B/010/011/009</t>
  </si>
  <si>
    <t>177OHYHYQ54007X</t>
  </si>
  <si>
    <t>1*40hq</t>
  </si>
  <si>
    <t>CHERRY WIRED US$25000.00 DD JUL 15, 15. CHERRY WIRED US$100,000 DD JUL 22, 15</t>
  </si>
  <si>
    <t xml:space="preserve"> STILL MISSING US$75943.61- CHARGE BACK US$37.57 = BALANCE MISSING US$75906.04. CHERRY WIRED US$75906.04 DD JUL 29, 15</t>
  </si>
  <si>
    <t>15PLT009</t>
  </si>
  <si>
    <t>15T004</t>
  </si>
  <si>
    <t>PIF2015042281</t>
  </si>
  <si>
    <t>LCL 3.15CBM</t>
  </si>
  <si>
    <t>CHERRY WIRED US$11844.50 DD JUN 26, 15</t>
  </si>
  <si>
    <t>15PLT010</t>
  </si>
  <si>
    <t>2015T013/014</t>
  </si>
  <si>
    <t>177OHYHYQ54602VX</t>
  </si>
  <si>
    <t>CHERRY WIRED US$14,093.96 DD JUL 29, 15. CHERRY WIRED US$26800.21 DD AUG 24, 15. wired us$80,000.00 dd sep 4, 15</t>
  </si>
  <si>
    <t>missing us$19997.00. based on ttl amount us$140,636.21 &amp; still missing us$19,742.04. wired bal us$19742.04 dd sep 15, 15</t>
  </si>
  <si>
    <t>Lillian 2015/9/1:应付金额为 US$ 140,636.21 （含 2/26 x coral floral 5,059 pcs 空运补贴 $505.90; 扣除DN#667/668/669， TOTAL $254.96  ）</t>
  </si>
  <si>
    <t>15PLT011</t>
  </si>
  <si>
    <t>177OHYHYQ5485VXA</t>
  </si>
  <si>
    <t>LCL 7.86</t>
  </si>
  <si>
    <t>s/b us$46341.06</t>
  </si>
  <si>
    <t>wired us$8033.4936 dd sep 15, 15 &amp; still missing us$38307.57. Wired bal us$38,307.57 dd sep 24, 15</t>
  </si>
  <si>
    <t>Bright 2015/7/8: 应付金额$46341.06</t>
  </si>
  <si>
    <t>15PLT013</t>
  </si>
  <si>
    <t>177OHYHYQ55036VX</t>
  </si>
  <si>
    <t>LCL26.91</t>
  </si>
  <si>
    <t>s/b us$84266.18..wired us$24000.00 dd sep 24, 15</t>
  </si>
  <si>
    <t>wired bal us$60266.18 dd sep 25, 15</t>
  </si>
  <si>
    <t>Lillian 2015/9/24:应付金额为$84266.18 (扣除DM#6243，TOTAL $486.90)</t>
  </si>
  <si>
    <t>15PLT014</t>
  </si>
  <si>
    <t>PDLA1507198A</t>
  </si>
  <si>
    <t>LCL 1.3</t>
  </si>
  <si>
    <t>wired us$3024.05 dd sep 25, 15</t>
  </si>
  <si>
    <t>Lillian 2015/9/21:应付金额正确</t>
  </si>
  <si>
    <t>15PLT015</t>
  </si>
  <si>
    <t>LCL 4.19</t>
  </si>
  <si>
    <t>wired us$14922.29 dd sep 25, 15</t>
  </si>
  <si>
    <t>15PLT017</t>
  </si>
  <si>
    <t>74286pcs</t>
  </si>
  <si>
    <t>177OHYHYQ55366VX</t>
  </si>
  <si>
    <t>LCL 51.42</t>
  </si>
  <si>
    <t>应付金额 $133732.27. wired us$20,000.00 dd sep 25, 15. Wired us$13732.27 dd Oct 9, 15. wired us$70,000.00 dd oct 21, 15</t>
  </si>
  <si>
    <t>balance us$30,000 wired dd Oct 26, 15</t>
  </si>
  <si>
    <t>Lillian 2015/10/6:扣除 7/17 空运 11383 PCS 所产生的额外清关提货费用 TOTAL: $683.05；再扣除DM#6217 TOTAL: $145.20 应付金额为 $133732.27</t>
  </si>
  <si>
    <t xml:space="preserve"> </t>
  </si>
  <si>
    <t>WIRED US$4633.49 DD OCT 28, 15</t>
  </si>
  <si>
    <t>Bright 9/21: 应付金额正确</t>
  </si>
  <si>
    <t>15PLT019</t>
  </si>
  <si>
    <t>00646940471</t>
  </si>
  <si>
    <t>LCL 11.77</t>
  </si>
  <si>
    <t>应付金额为 $42209.02</t>
  </si>
  <si>
    <t>WIRED US$42209.02 DD OCT 28, 15</t>
  </si>
  <si>
    <t>Lillian 2015/9/21:应付金额为 $42209.02</t>
  </si>
  <si>
    <t>15PLT020</t>
  </si>
  <si>
    <t>177OHYHYQ55554VX</t>
  </si>
  <si>
    <t>55.22CBM</t>
  </si>
  <si>
    <t>WIRED US$36157,49</t>
  </si>
  <si>
    <t>wired us$5714.47 dd Nov 9, 15</t>
  </si>
  <si>
    <t>Lillian 2015/10/29:扣除 8/8 空运 32，425 PCS 所产生的额外清关提货费用 TOTAL: $220.00；再扣除DM#6167 TOTAL: $1372.00;再扣除7/30 x garnet print 11,470 pcs 扣款 TOTAL $10，000.00. 应付金额为 $41871.96</t>
  </si>
  <si>
    <t>15PLT021</t>
  </si>
  <si>
    <t>177OHYHYQ55657VX</t>
  </si>
  <si>
    <t>Wired us$61117.53 dd Nov 9, 15</t>
  </si>
  <si>
    <t>15PLT022</t>
  </si>
  <si>
    <t>20532224964</t>
  </si>
  <si>
    <t>LCL 3.58</t>
  </si>
  <si>
    <t>wired us$4773.60 dd Nov 24, 15</t>
  </si>
  <si>
    <t>Bright 9/21:应付金额正确</t>
  </si>
  <si>
    <t>15PLT023</t>
  </si>
  <si>
    <t>SHLGB1509027</t>
  </si>
  <si>
    <t>64.05CBM</t>
  </si>
  <si>
    <t>wired us$60000 dd Nov 24, 15</t>
  </si>
  <si>
    <t>wired us$115，907.00 dd Nov 30, 15</t>
  </si>
  <si>
    <t>Lillian 2015/11/26:扣除DM#690 TOTAL: $205.63；再扣除DN#677/679/681/683，TOTAL $72.60; GARNET 客人补贴 + 我方补贴， TOTAL $2，500.00; 应付金额为 $175，907.00</t>
  </si>
  <si>
    <t>15PLT024</t>
  </si>
  <si>
    <t>SHLGB1509070</t>
  </si>
  <si>
    <t>77.33CBM</t>
  </si>
  <si>
    <t>wired us$70,000.00 dd Dec 4, 15</t>
  </si>
  <si>
    <t>wired us$61,556.98 dd Dec 15, 15</t>
  </si>
  <si>
    <t>15PLT025</t>
  </si>
  <si>
    <t>9107228</t>
  </si>
  <si>
    <t>LCL0.47</t>
  </si>
  <si>
    <t>wired us$632.40 dd Nov 30, 15</t>
  </si>
  <si>
    <t>15PLT027</t>
  </si>
  <si>
    <t>HLCUTA1150950112</t>
  </si>
  <si>
    <t>2*40GP</t>
  </si>
  <si>
    <t>ttl s/b us$227047.76 wired us$24199.06 dd Dec 15, 15. wired us$80000.00 dd dec 29, 15</t>
  </si>
  <si>
    <t>wired us$122848.70 dd Jan 8, 16</t>
  </si>
  <si>
    <t>Lillian 2015/12/24:扣除DM#6582 TOTAL $90.25，再扣除购买 CSI COLOR OCEAN GREEN的费用 $ 30.50，  应付金额为 $227047.76</t>
  </si>
  <si>
    <t>15PLT028</t>
  </si>
  <si>
    <t>HLCUTA1151043790</t>
  </si>
  <si>
    <t>wired us$65151.30 dd Jan 8, 16. Wired us$6000.00 dd Jan 18, 15</t>
  </si>
  <si>
    <t xml:space="preserve">paid balance us$9490.29 dd Jan 30, 16                                                               </t>
  </si>
  <si>
    <t>Lillian 2016/1/20: 扣除DM#6684/701-74542/702-74542 TOTAL $197.91，应付金额为 $80641.59</t>
  </si>
  <si>
    <t>wired us$6225.77 dd Jan 30, 16</t>
  </si>
  <si>
    <t xml:space="preserve">    </t>
  </si>
  <si>
    <t>Bright 12/4:应付金额正确</t>
  </si>
  <si>
    <t>15PLT029</t>
  </si>
  <si>
    <t>WDFCGBT22983605B</t>
  </si>
  <si>
    <t>LCL 1.86</t>
  </si>
  <si>
    <t>wirted us$59872.91 dd Jan 30, 16</t>
  </si>
  <si>
    <t>15PLT030</t>
  </si>
  <si>
    <t>HLCUTA1151146657</t>
  </si>
  <si>
    <t>LCL 5.68</t>
  </si>
  <si>
    <t>wired us$18529.65 dd Jan 30, 16</t>
  </si>
  <si>
    <t>fedex</t>
  </si>
  <si>
    <t>wired us$37.23 dd Jan 30, 16</t>
  </si>
  <si>
    <t>Bright 12/7:应付金额正确</t>
  </si>
  <si>
    <t>15PLT031</t>
  </si>
  <si>
    <t>KKLUTAO0593082</t>
  </si>
  <si>
    <t>1*45HQ</t>
  </si>
  <si>
    <t>paid us$32,000. dd Jan 30, 16, wired us$13000.00 d feb 2, 16. wired us$50,000.00 d 2/20/16</t>
  </si>
  <si>
    <t>wired balance us$83528.51 dd mar 5, 16</t>
  </si>
  <si>
    <t>Lillian 2016/3/2:SF运费按照当日汇率应折合为$605.02;扣除DM#6780 TOTAL $437.50，再扣除DM#706-74542/707-74542 TOTAL $24.16，再扣除扣除DM#701-72615/706-72615/708-72615/709-72615/708-74542/709-74542 TOTAL:$81.89，应付金额为$178528.51</t>
  </si>
  <si>
    <t>wired us$4597.73  feb 20, 16</t>
  </si>
  <si>
    <t>CHRIS 3/4:应付金额正确</t>
  </si>
  <si>
    <t>16PLT001</t>
  </si>
  <si>
    <t>2015T049/050/051/053/054/055</t>
  </si>
  <si>
    <t>HLCUTA1151252405A</t>
  </si>
  <si>
    <t>2*40HQ</t>
  </si>
  <si>
    <t>wired us$60,000.00 dd Mar 5, 16</t>
  </si>
  <si>
    <t>wired us$21613.25 dd 3/29. WIRED US$141980.00 DD MAR 30, 16 . Wired bal us$16,020.00 dd mar 31, 16</t>
  </si>
  <si>
    <t>Lillian 2016/3/24:SF运费按照当日汇率应折合为$521.73,再扣除DM#6916 $428.75，再扣除DM#6915 $708.75，再扣除购买 CSI 3个标准色样的费用 $ 60.5，所以应付金额为$239613.25</t>
  </si>
  <si>
    <t>16PLT002</t>
  </si>
  <si>
    <t>2015T047B/2016T002B/009/001/003/005/006</t>
  </si>
  <si>
    <t>KKLUTAO603842</t>
  </si>
  <si>
    <t>wired us$30114.55 dd mar 31, 16</t>
  </si>
  <si>
    <t>wired us$16894.66 dd mar 31, 16</t>
  </si>
  <si>
    <t>wired us$7096.54 dd Apr 8, 16.. Wired us$7752.47 dd apr 18, 16 . Wired us$120,000.00 dd 4/27..bal us$88,675.00 wired may 3, 16</t>
  </si>
  <si>
    <r>
      <rPr>
        <sz val="10"/>
        <color indexed="8"/>
        <rFont val="宋体"/>
        <charset val="134"/>
      </rPr>
      <t xml:space="preserve">Lillian 2016/4/27:SF运费按照当日汇率应折合为$430.09;再扣除DM#724-72615/721-72615/720-72615/718-72615/724-74542/721-74542,total $74.54, </t>
    </r>
    <r>
      <rPr>
        <sz val="10"/>
        <color indexed="8"/>
        <rFont val="宋体"/>
        <charset val="134"/>
      </rPr>
      <t>所以应付金额为$</t>
    </r>
    <r>
      <rPr>
        <sz val="10"/>
        <color indexed="8"/>
        <rFont val="宋体"/>
        <charset val="134"/>
      </rPr>
      <t>240418.67</t>
    </r>
  </si>
  <si>
    <t>16PLT003</t>
  </si>
  <si>
    <t>2015T047C</t>
  </si>
  <si>
    <t>HLCUTA1160247017</t>
  </si>
  <si>
    <t>1*20GP 1*40HQ</t>
  </si>
  <si>
    <t>wired us$13735.66 dd may 3, 16</t>
  </si>
  <si>
    <t>CHRIS 3/16:应付金额正确</t>
  </si>
  <si>
    <t>2016T004/2016T007/2016T008/2016T010</t>
  </si>
  <si>
    <t>wired us$34928.64, wired us$162,102.92 dd jun 2, 16. wired us$11732.93 dd 6/13/16</t>
  </si>
  <si>
    <t>Lillian 2016/5/13:扣除DM#7250 $164.15，应付金额为$208,764.49</t>
  </si>
  <si>
    <t>16PLT004</t>
  </si>
  <si>
    <t>2016T016/2015T047D</t>
  </si>
  <si>
    <t>HLCUTA1160353317</t>
  </si>
  <si>
    <t>wired us$99.07 dd 6/13/16</t>
  </si>
  <si>
    <t>balance us$16706.78 wired dd 6/22/16</t>
  </si>
  <si>
    <t>CHRIS 4/7:应付金额正确</t>
  </si>
  <si>
    <t>2016T011/2016T012/2016T013/2016T015/2016T014</t>
  </si>
  <si>
    <t>wired us$12100.00 DD 6/22/16.wired us$183731.85. WIRED U$9100 DD JUL 11, 16</t>
  </si>
  <si>
    <t>wired bal us$30753.25 dd jul 30, 16</t>
  </si>
  <si>
    <t>Lillian 2016/7/23:扣除DM#7389 TOTAL USD 97.80;再扣除5/26 X 因推迟走货产生的额外费用 USD 500.00;再扣除DM#7412/7416/7417，TOTAL:USD 1459.30;再扣除DM#7413,TOTAL USD 438.00再扣除 DM#7464/7465/7466/7467，TOTAL: USD 2249.45， 应付金额为 USD 235685.10</t>
  </si>
  <si>
    <t>16PLT005</t>
  </si>
  <si>
    <t>2016T018/2016T020</t>
  </si>
  <si>
    <t>HLCUTA1160451532</t>
  </si>
  <si>
    <t>wired us$30,095.22 dd jul 30, 16. wired us$20,000.00 aug 5, 16. wired us$33000.00 dd aug 17, 16</t>
  </si>
  <si>
    <t>wired bal us$42,000.00 dd jul 22,2016</t>
  </si>
  <si>
    <t>Lillian 2016/5/5:应付金额正确</t>
  </si>
  <si>
    <t>16PLT006</t>
  </si>
  <si>
    <t>2016T018/2016T019</t>
  </si>
  <si>
    <t>wired us$33,424.39 dd jul 22,2016</t>
  </si>
  <si>
    <t>Lillian 2016/6/7:应付金额正确</t>
  </si>
  <si>
    <t>16PLT007</t>
  </si>
  <si>
    <t>2016T026</t>
  </si>
  <si>
    <t>wired us$2,649.18 dd jul 22,2016</t>
  </si>
  <si>
    <t>16PLT008</t>
  </si>
  <si>
    <t>2015T023A</t>
  </si>
  <si>
    <t>HLCUTA1160555480</t>
  </si>
  <si>
    <t>wired us$8951.81 dd aug 26, 16</t>
  </si>
  <si>
    <t>CHRIS 2016/6/7:应付金额正确</t>
  </si>
  <si>
    <t>2016T017/2016T021/ 2016T022/2016T025/ 2016T026</t>
  </si>
  <si>
    <t>wired us$3,929.13 dd jul 22,2016. wired us$21050.00 dd aug 26, 16. wired us$88967.32 ff sug 31, 16</t>
  </si>
  <si>
    <t>WIRED US$10,000.00 DD SEP 1, 16</t>
  </si>
  <si>
    <t>16PLT009</t>
  </si>
  <si>
    <t>2015T023B/2016T024</t>
  </si>
  <si>
    <t>HLCUTA1160555491A</t>
  </si>
  <si>
    <t>WIRED US$9700.00 DD SEP 1, 16</t>
  </si>
  <si>
    <t>wired bal us$9967.81 dd sep 8, 16</t>
  </si>
  <si>
    <t>2016T025/2016T021</t>
  </si>
  <si>
    <t>wired us$52896.65  sep 8, 16</t>
  </si>
  <si>
    <t>16PLT010</t>
  </si>
  <si>
    <t>2016T031/2015T036</t>
  </si>
  <si>
    <t>HLCUTA1160648732</t>
  </si>
  <si>
    <t>wired us$3500.00 sep 8, 16</t>
  </si>
  <si>
    <t>WIRED US$6359.28 DD 9/18</t>
  </si>
  <si>
    <t>CHRIS 2016/7/6:应付金额正确</t>
  </si>
  <si>
    <t>2016T028/2016T029/2016T030/2016T027A/2016T027B</t>
  </si>
  <si>
    <t>WIRED US$1244.00 DD 9/18. wired us$12200.16 9/23. wired us$173,220.00 9/27</t>
  </si>
  <si>
    <t>WIRED US$8,525.00 DD OCT 9, 16</t>
  </si>
  <si>
    <t>Lillian 2016/9/23：扣除 DN#752-72615 TOTAL:96.20，應付金额为 USD 195，189.16</t>
  </si>
  <si>
    <t>16PLT011</t>
  </si>
  <si>
    <t>2015T023C/2016T037A/2016T024</t>
  </si>
  <si>
    <t>KKLUTAO642729</t>
  </si>
  <si>
    <t>1*20GP+1*40HQ</t>
  </si>
  <si>
    <t>WIRED US$31467.54 D OCT 9, 16</t>
  </si>
  <si>
    <t>wired us$6794.22 dd oct 26, 16</t>
  </si>
  <si>
    <t>CHRIS 2016/8/17:应付金额正确</t>
  </si>
  <si>
    <t>2016T032/2016T035/2016T033/2016T034B/2016T034A</t>
  </si>
  <si>
    <t>wired us$152,705.78 dd oct 26, 16. WIRED US$10895.58 DD NOV 4, 16. WIRED UIS$13500.00 DD 11/8</t>
  </si>
  <si>
    <t>WIRED us$10985.99 DD 11/15</t>
  </si>
  <si>
    <t>Lillian 2016/10/25:扣除 DM#754-72615 TOTAL USD 110.22，应付金额为 USD 188087.35</t>
  </si>
  <si>
    <t>16PLT012</t>
  </si>
  <si>
    <t>2016T037B</t>
  </si>
  <si>
    <t>KKLUTAO650114</t>
  </si>
  <si>
    <t>2*45HQ</t>
  </si>
  <si>
    <t>wired us$600.00 dd 11/16. WIRED US$9,539.59 DD NOV 18, 16</t>
  </si>
  <si>
    <t>CHRIS 2016/9/7:应付金额正确</t>
  </si>
  <si>
    <t>2016T040/2016T042/2016T039/2016T038/2016T045/2015T041A</t>
  </si>
  <si>
    <t>WIRED US$32460.41 DD NOV 18, 16. WIRED US$10139.59 DD 11/23</t>
  </si>
  <si>
    <t>wired US$168,772.39 dd dec 2, 16</t>
  </si>
  <si>
    <t>Lillian 2016/12/1:扣除 DM#8068 TOTAL USD 318.75,再扣除DM#762-72615/764-72615/766-72615/768-72615/770-72615,TOTAL USD 159.17；再扣除 DM#770-74542，TOTAL USD 35.00，应付金额为 USD 211372.39</t>
  </si>
  <si>
    <t>16PLT013</t>
  </si>
  <si>
    <t>2015T041B/2016T043/2016T044A/2016T044B/2016T050</t>
  </si>
  <si>
    <t>65789PCS</t>
  </si>
  <si>
    <t>KKLUTAO654306</t>
  </si>
  <si>
    <t>wired us$6227.61 dd dec 2, 16. WIRED US$71000.00 DD DEC 6, 16</t>
  </si>
  <si>
    <t>wired us$167539.75 dd 1/5/17</t>
  </si>
  <si>
    <t>Lillian 2016/9/23:应付金额正确</t>
  </si>
  <si>
    <t>16PLT014</t>
  </si>
  <si>
    <t>2016T047/2016T049/2016T048/2016T046A/2016T046C/2016T046B</t>
  </si>
  <si>
    <t>HLCUTA1160953042</t>
  </si>
  <si>
    <t>1*40HQ</t>
  </si>
  <si>
    <t>wired us$86441.13 dd jan 6, 17.wired us$83926.65 dd 1/13/17</t>
  </si>
  <si>
    <t>wired us$1,080.10 dd 1/22</t>
  </si>
  <si>
    <t>Lillian 2016/10/13:应付金额正确</t>
  </si>
  <si>
    <t>wired us$493.68 1/22</t>
  </si>
  <si>
    <t>CHRIS 2016/8/22:应付金额正确（旅行枕包装盒开模费）</t>
  </si>
  <si>
    <t>16PLT015</t>
  </si>
  <si>
    <t>2016T053/2016T051</t>
  </si>
  <si>
    <t>KKLUTAO663076</t>
  </si>
  <si>
    <t>wired us$15000 dd 1/22 WIRING US$34000 DD 1/24</t>
  </si>
  <si>
    <t>WIRED us$13724.91 2/6/17</t>
  </si>
  <si>
    <r>
      <rPr>
        <sz val="10"/>
        <color indexed="8"/>
        <rFont val="宋体"/>
        <charset val="134"/>
      </rPr>
      <t>Lillian 2016/10/</t>
    </r>
    <r>
      <rPr>
        <sz val="10"/>
        <color indexed="8"/>
        <rFont val="宋体"/>
        <charset val="134"/>
      </rPr>
      <t>28</t>
    </r>
    <r>
      <rPr>
        <sz val="10"/>
        <color indexed="8"/>
        <rFont val="宋体"/>
        <charset val="134"/>
      </rPr>
      <t>:应付金额正确</t>
    </r>
  </si>
  <si>
    <t>16PLT016</t>
  </si>
  <si>
    <t>2016T054/2016T056A/2016T056B/2016T056C/2016T057/2016T058/2016T059</t>
  </si>
  <si>
    <t>HLCUTA1161150589</t>
  </si>
  <si>
    <t>WIRED US$775.09 DD 2/6/17. wired us$1120.00 dd feb 8,17. wired us$131450.00 dd 2/17/17. wired us$7500.00 dd 2/24/17. wired out us$61670.00 dd 3/1</t>
  </si>
  <si>
    <t>wired US$6995.92 dd 3/10/17</t>
  </si>
  <si>
    <t>Lillian 2017/3/10：扣除 DM#8272 TOTAL $175.50;再扣除 DM#8428 TOTAL $75.00，应付金额为 USD 209511.01</t>
  </si>
  <si>
    <t>16PLT017</t>
  </si>
  <si>
    <t>2016T60A</t>
  </si>
  <si>
    <t>HLCUTA1161245624</t>
  </si>
  <si>
    <t>wired us$1288.08 dd 3/10/17</t>
  </si>
  <si>
    <t>BAL us$5534.06 WIRED MAR 14, 17</t>
  </si>
  <si>
    <t>CHRIS 2016/12/23:应付金额正确</t>
  </si>
  <si>
    <t>2016T055A</t>
  </si>
  <si>
    <t>WIRED US$15154.01 MAR 14, 17</t>
  </si>
  <si>
    <t>Lillian 2016/12/22:应付金额正确</t>
  </si>
  <si>
    <t>UPS</t>
  </si>
  <si>
    <t>2016T040</t>
  </si>
  <si>
    <t>ups</t>
  </si>
  <si>
    <t>WIRED US$189.60</t>
  </si>
  <si>
    <t>2016T056A</t>
  </si>
  <si>
    <t>WIRED US$364.12</t>
  </si>
  <si>
    <t>16PLT018</t>
  </si>
  <si>
    <t>2016T063/2016T064/2016T065/2016T066/2016T067A/2016T067B//2016T067C/2016T068/2016T069</t>
  </si>
  <si>
    <t>JBCB046016</t>
  </si>
  <si>
    <t>WIRED US$351.15 DD MAR 14, 17. wired us$86200.24 dd 3/15/17. wired us$156,200.00 4/1</t>
  </si>
  <si>
    <t>WIRED us$11463.57 4/6/17</t>
  </si>
  <si>
    <t>Lillian 2017/3/24;扣除DM#792-72615-201/795-72615-201/797-72615-201/798-72615-201.TOTAL USD 151.43，应付金额为 USD 254214.96</t>
  </si>
  <si>
    <t>16PLT019</t>
  </si>
  <si>
    <t>2016T061A</t>
  </si>
  <si>
    <t>JYMO062017</t>
  </si>
  <si>
    <t>WIRED US$2436.43 4/6/17. WIRED US$11445.87 DD 4/18/17</t>
  </si>
  <si>
    <t>CHRIS 2017/1/24:应付金额正确</t>
  </si>
  <si>
    <t>16PLT020</t>
  </si>
  <si>
    <t>2016T061B/2016T060B</t>
  </si>
  <si>
    <t>KKLUTAO683919</t>
  </si>
  <si>
    <t>WIRED US$2444.13 DDD 4/18/17</t>
  </si>
  <si>
    <t>WIRED US$18600.97 DD 4/20/17</t>
  </si>
  <si>
    <t>2016T062C/2016T062B/2016T055B/2017T001/2017T002/2017T004/2017T007</t>
  </si>
  <si>
    <t>WIRED US$75899.03 DATED 4/20/17</t>
  </si>
  <si>
    <t>WIRED  US$84067.35 DD 4/27/17</t>
  </si>
  <si>
    <r>
      <rPr>
        <sz val="10"/>
        <color indexed="8"/>
        <rFont val="宋体"/>
        <charset val="134"/>
      </rPr>
      <t>Lillian 2017/1/</t>
    </r>
    <r>
      <rPr>
        <sz val="10"/>
        <color indexed="8"/>
        <rFont val="宋体"/>
        <charset val="134"/>
      </rPr>
      <t>21</t>
    </r>
    <r>
      <rPr>
        <sz val="10"/>
        <color indexed="8"/>
        <rFont val="宋体"/>
        <charset val="134"/>
      </rPr>
      <t>;应付金额正确</t>
    </r>
  </si>
  <si>
    <t>16PLT021</t>
  </si>
  <si>
    <t>2017T003A/2017T003B/2017T008</t>
  </si>
  <si>
    <t>HLCUTA1170153505</t>
  </si>
  <si>
    <t>WIRED US$38932.65 DD APR 27, 17. wired us$31390.00 5/5/17. wired us$37000 dated 5/18/17</t>
  </si>
  <si>
    <t>WIRED BAL US$5178.44 DATED 5/27/17</t>
  </si>
  <si>
    <t>Lillian 2017/4/19: 客人取消了 MULTI BUTTERFLY PRINT SLEEPWEAR (S#1788/1803,TOTAL 3169 PCS)，TOTAL USD 13714.5, 应付金额为 USD 112501.09</t>
  </si>
  <si>
    <t>16PLT022</t>
  </si>
  <si>
    <t>2017T0015</t>
  </si>
  <si>
    <t>WIRED US$2642.15 DATED 5/27,17</t>
  </si>
  <si>
    <t>Lillian 2017/4/19: 应付金额正确</t>
  </si>
  <si>
    <t>17PLT001</t>
  </si>
  <si>
    <t>2017T002/2017T006/2017T009/2017T011/2017T010/2017T016/2017T012</t>
  </si>
  <si>
    <t>1*40HQ+1*20GP</t>
  </si>
  <si>
    <t>WIRED US$29112.89 + us$23985.00 DATED 5/27/17.</t>
  </si>
  <si>
    <t>BAL US$154701.26 wired 6/1 ( still discussing with customer, this payment has not yet completed but I just put it on this column in order to avoid any missing payment)</t>
  </si>
  <si>
    <t>Lillian 2017/4/19: 目前应付金额正确；ICE CREAM PRINT SLEEPWEAR (S#2701/2698, TOTAL 2393 PCS) 由于大货印花问题，正在跟客人协商，如果客人最终拒绝接受或者扣款，我们将通知贵司</t>
  </si>
  <si>
    <t>17PLT002</t>
  </si>
  <si>
    <t>2017T009</t>
  </si>
  <si>
    <t>wired us$5298.74 dated 6/1/17</t>
  </si>
  <si>
    <t>wired us$3462.25 6/21/17</t>
  </si>
  <si>
    <t>Lillian 2017/6/20:由于面料克重不足扣款 USD 1721.00；扣除 DM#810-72615-201/811-72615-201/806-72615-201/811-74542-201 TOTAL USD 241.96；再扣除 DM#815-72615-201/813-72615-201 TOTAL USD 211.25 应付金额为 USD 8760.99</t>
  </si>
  <si>
    <t>17PLT003</t>
  </si>
  <si>
    <t>2017T011/2017T013/2017T014/2017T018/2017T019</t>
  </si>
  <si>
    <t>KKLUTAO699535</t>
  </si>
  <si>
    <t>wired us106,286.95 dated 6/21/17. wired us$59343.45 dd 6/27/17</t>
  </si>
  <si>
    <t>wiring us$5492.58 dd 7/6/17</t>
  </si>
  <si>
    <t>Lillian 2017/6/23:由于面料克重不足扣款 USD 5613.50;再扣除DM#817-74542-201 TOTAL USD 76.92 应付金额为 USD 171122.98</t>
  </si>
  <si>
    <t>17PLT004</t>
  </si>
  <si>
    <t>2017T022/2017T023/</t>
  </si>
  <si>
    <t>KKLUTAO706458</t>
  </si>
  <si>
    <t>wired us$10707.42 dated jul 6, 17</t>
  </si>
  <si>
    <t>wired us$936.91 dd 7/19/17</t>
  </si>
  <si>
    <t>CHRIS 2017/6/21;应付金额正确</t>
  </si>
  <si>
    <t>2017T019/2017T020/2017T021/2017T024/2017T025</t>
  </si>
  <si>
    <t>wired us$9873.09 dated jul 19, 17. wired us$54100.00 dd 7/26. wired us$60618.03 dated 8/2/17</t>
  </si>
  <si>
    <t>WIRING US$3826.94 DATED 8/10/17</t>
  </si>
  <si>
    <t>Lillian 2017/7/28:扣除 DM#820-74542-201 TOTAL USD 18.90;再扣除 DM#9017/9041 TOTAL USD 307.75；再扣除 DM#821-74542-201/822-74542-201 TOTAL 74.49 应付金额为 USD 128418.06</t>
  </si>
  <si>
    <t>17PLT005</t>
  </si>
  <si>
    <t>2017T021/2017T026/2017T027/2017T028/2017T029</t>
  </si>
  <si>
    <t>KKLUTAO717878</t>
  </si>
  <si>
    <t>WIRING US$7817.404 DATED 8/10/17. wiring us$64635.00 dd 8/17. US$13312.00 DD 8/29</t>
  </si>
  <si>
    <t>WIRED US$78367.016 DD 9/7</t>
  </si>
  <si>
    <t>Lillian 2017/8/11:扣除 DM#822-72615-201 TOTAL USD 49.07，应付金额为 USD 164131.42</t>
  </si>
  <si>
    <t>17PLT006</t>
  </si>
  <si>
    <t>2017T031/2017T041</t>
  </si>
  <si>
    <t>WIRED US$10397.984</t>
  </si>
  <si>
    <t>WIRING US$1737.606 DD 9/27</t>
  </si>
  <si>
    <t>CHRIS 2017/7/26;应付金额正确</t>
  </si>
  <si>
    <t>2017T029/2017T030/2017T039/2017T032/2017T034</t>
  </si>
  <si>
    <t>WIRING US$10397.974 DATED 9/27, WIRED US$18645.67 DD 10/3/17. WIRED US$151881.56 DD 10/6/17</t>
  </si>
  <si>
    <t>wired US$5374.016 dated oct 20, 17</t>
  </si>
  <si>
    <t>Lillian 2017/10/17:扣除 DM#827-72615-201/828-72615-2017/832-72615-2017/C/B#0008 TOTAL USD 3347.98；再扣除 DM#834-72615-2017/834-74542-2017/INV.51000097 TOTAL USD 4068.71；再扣除 DM#9473 TOTAL USD 411.25 应付金额为 USD 186299.22</t>
  </si>
  <si>
    <t>17PLT007</t>
  </si>
  <si>
    <t>2017T035/2017T040</t>
  </si>
  <si>
    <t>W240149783</t>
  </si>
  <si>
    <t>wired us$6324.914 dated 10/20/17. WIRED US$18650.77 DATED 11/6/17</t>
  </si>
  <si>
    <t>wired us$27257.64 dd 11/6</t>
  </si>
  <si>
    <t>Lillian 2017/11/1:扣除 DM#840-72615-2017 &amp; Janel Inv#BLAXA00067673B TOTAL USD 469.31；再扣除 DM#9473 &amp; 842-72615-2017 TOTAL USD 462.26 应付金额为 USD 52233.33</t>
  </si>
  <si>
    <t>17PLT008</t>
  </si>
  <si>
    <t>2017T033/2017T046A/2017T043/</t>
  </si>
  <si>
    <t>W240150462</t>
  </si>
  <si>
    <t>wired us$68969.22 dd 11/6</t>
  </si>
  <si>
    <t/>
  </si>
  <si>
    <t>lillian 2017/8/23:应付金额正确</t>
  </si>
  <si>
    <t>2017T031</t>
  </si>
  <si>
    <t>wired us$6878.84 dd 11/6</t>
  </si>
  <si>
    <t>CHRIS 2017/8/23:应付金额正确</t>
  </si>
  <si>
    <t>17PLT009</t>
  </si>
  <si>
    <t>2016T044</t>
  </si>
  <si>
    <t>CA887102</t>
  </si>
  <si>
    <t>wired us$5344.26 dd 11/6</t>
  </si>
  <si>
    <t>17PLT010</t>
  </si>
  <si>
    <t>2017T042A/2017T043</t>
  </si>
  <si>
    <t>CD170800507</t>
  </si>
  <si>
    <t>wired us$26339.82 dd 11/6</t>
  </si>
  <si>
    <t>17PLT011</t>
  </si>
  <si>
    <t>2017T038A</t>
  </si>
  <si>
    <t>KKLUTAO732009</t>
  </si>
  <si>
    <t>wired us$97429.35 dd 11/6</t>
  </si>
  <si>
    <t>17PLT012</t>
  </si>
  <si>
    <t>2017T035</t>
  </si>
  <si>
    <t>WB170803</t>
  </si>
  <si>
    <t>wired us$1103.05 dd 11/6</t>
  </si>
  <si>
    <t>17PLT013</t>
  </si>
  <si>
    <t>88032771852</t>
  </si>
  <si>
    <t>wired us$7110.00 dated 11/9/17. wired us$7131.78 dd 11/17/17</t>
  </si>
  <si>
    <t>wired us$ 1417.64 dd 11/21/17</t>
  </si>
  <si>
    <t>lillian 2017/11/16:扣除JANEL INV.TOTAL USD 3568.80,再加上 2017/4/1 X 8605 PCS PANTY 空运补贴 USD 868.00；再扣除 DM#9761 &amp; 9762 TOTAL USD 197.25， 应付金额为 USD 15659.42</t>
  </si>
  <si>
    <t>17PLT014</t>
  </si>
  <si>
    <t>AIR-SEA</t>
  </si>
  <si>
    <t>19772249A/19772249B</t>
  </si>
  <si>
    <t>wired us$21416.65 dd nov 21, 17</t>
  </si>
  <si>
    <t>17PLT015</t>
  </si>
  <si>
    <t>KKLUTAO737612</t>
  </si>
  <si>
    <t>wired us$7131.78 dd11/21/17</t>
  </si>
  <si>
    <t>CHRIS 2017/9/12:应付金额正确</t>
  </si>
  <si>
    <t>2017T033/2017T046B/2017T047/2017T036</t>
  </si>
  <si>
    <t>wired us$35033.93 dd 11/21/17</t>
  </si>
  <si>
    <t>wired us$123,126.68 dd dec 1, 17</t>
  </si>
  <si>
    <t>lillian 2017/9/12:应付金额正确</t>
  </si>
  <si>
    <t>17PLT016</t>
  </si>
  <si>
    <t>2017T052</t>
  </si>
  <si>
    <t>S00280454</t>
  </si>
  <si>
    <t>wired us$6976.56 dd 12/1/17</t>
  </si>
  <si>
    <t>17PLT017</t>
  </si>
  <si>
    <t>2017T047/2017T048/2017T036</t>
  </si>
  <si>
    <t>KKLUTAO740965</t>
  </si>
  <si>
    <t>1*45HQ+1*40HQ</t>
  </si>
  <si>
    <t>wired us$41398.40 dd 12/1/17</t>
  </si>
  <si>
    <t>wired us$58783.23 dd 12/15/17</t>
  </si>
  <si>
    <t>lillian 2017/12/13: 扣除 DM#850-72615-2017 TOTAL USD 106.59，应付金额为 USD 100181.63</t>
  </si>
  <si>
    <t>17PLT018</t>
  </si>
  <si>
    <t>2017T048</t>
  </si>
  <si>
    <t>CD170901186</t>
  </si>
  <si>
    <t>wired us$34243.88 dd 12/15/17</t>
  </si>
  <si>
    <t>lillian 2017/10/13:应付金额正确</t>
  </si>
  <si>
    <t>17PLT019</t>
  </si>
  <si>
    <t>2017T042B/2017T045</t>
  </si>
  <si>
    <t>KKLUTAO743843</t>
  </si>
  <si>
    <t>wired us$18913.31 dd 12/15/17</t>
  </si>
  <si>
    <t>WIRED us$ 7495.67 1/6/18</t>
  </si>
  <si>
    <t>lillian 2018/1/5: 扣除 Reunitted COMM Inv# 094 Total USD 2048.63 &amp; Inv#106 Total USD 3808.88; 再扣除 DM#852-72615-2017 USD 40.73； 再加上 PURELAND TAX DECLARATION FEE USD 1575.00  应付金额为 USD 26408.98</t>
  </si>
  <si>
    <t>17PLT020</t>
  </si>
  <si>
    <t>2017T054/2017T039/2017T042B/2017T045</t>
  </si>
  <si>
    <t>KKLUTAO745225</t>
  </si>
  <si>
    <t xml:space="preserve"> DD 1/6/18WIRED US$49632.18</t>
  </si>
  <si>
    <t>lillian 2017/12/21: 扣除 Reunitted COMM Inv#133-1/133-3/123/124 Total USD 6015.79 &amp; Inv#133-2 Total USD 8260.80，应付金额为 USD 49632.18</t>
  </si>
  <si>
    <t>17PLT021</t>
  </si>
  <si>
    <t>2017T055/2017T056/2017T057/2017T045</t>
  </si>
  <si>
    <t>KKLUTAO746005</t>
  </si>
  <si>
    <t>WIRED US$24036.11 DD 1/6/18</t>
  </si>
  <si>
    <t>wired US$166832.11 1/9/18</t>
  </si>
  <si>
    <t>lillian 2018/1/9: 扣除 Reunitted COMM Inv#129 Total USD 1337.20,应付金额为 USD 190868.22</t>
  </si>
  <si>
    <t>FEDEX</t>
  </si>
  <si>
    <t>2017T047</t>
  </si>
  <si>
    <t>wired us$1045.60 dd 1/9/18</t>
  </si>
  <si>
    <t>17PLT022</t>
  </si>
  <si>
    <t>2017T045/2017T042B</t>
  </si>
  <si>
    <t>18021162374</t>
  </si>
  <si>
    <t>wired us$10649.98 dd 1/10/18</t>
  </si>
  <si>
    <t>lillian 2017/11/1:应付金额为 USD 10649.98</t>
  </si>
  <si>
    <t>17PLT023</t>
  </si>
  <si>
    <t>2017T059/2017T058/2017T060</t>
  </si>
  <si>
    <t>KKLUTAO751609</t>
  </si>
  <si>
    <t>wired us$23243.96 dd 1/9/18. wired us$79981.69 dd 1/17/18</t>
  </si>
  <si>
    <t>wiring  us$46,786.83 dd 2/2/18</t>
  </si>
  <si>
    <t>lillian 2018/1/23: 扣除 Reunitted COMM Inv#131 USD 960.00 &amp; Inv#135 USD 210.20 应付金额为 USD 150012.48</t>
  </si>
  <si>
    <t>17PLT024</t>
  </si>
  <si>
    <t>2017T061/2017T062</t>
  </si>
  <si>
    <t>KKLUTAO758893</t>
  </si>
  <si>
    <t>wiring us$13691.43 dd 2/218</t>
  </si>
  <si>
    <t>WIRED us$ 111862.99 DD 2/27/18</t>
  </si>
  <si>
    <t>lillian 2018/2/6：扣除 Reunitted COMM Inv#141 USD 890.00 应付金额为 USD 125554.42</t>
  </si>
  <si>
    <t>17PLT025</t>
  </si>
  <si>
    <t>2017T063/2017T064/2017T066/2017T070</t>
  </si>
  <si>
    <t>W240157071</t>
  </si>
  <si>
    <t>WIRED US$44905.37 DD 2/27/18</t>
  </si>
  <si>
    <t>wired US$24075.14 dd 3/2/18</t>
  </si>
  <si>
    <t>lillian 2017/12/6:应付金额正确</t>
  </si>
  <si>
    <t>17PLT026</t>
  </si>
  <si>
    <t>2017T067</t>
  </si>
  <si>
    <t>TAYH7C130700</t>
  </si>
  <si>
    <t>wired us$8689.55</t>
  </si>
  <si>
    <t>Lisa 2018/1/16:应付金额正确</t>
  </si>
  <si>
    <t>2017T065/2017T073/2017T072/2017T077</t>
  </si>
  <si>
    <t>wired us$27095.56 dd 3/2/18. WIRED US$9893.94 DD 3/15/18. wired us$35,526.85 dd 3/27/18</t>
  </si>
  <si>
    <t>WIRING BAL us$85,877.17 DD 4/6/18</t>
  </si>
  <si>
    <t>CHRIS 2018/3/9：扣除 Reunitted comm inv# 139 @ us$1101.00 + inv# 145 @ us$264.60 = 共us$1365.60 应付金额为 USD 158393.52</t>
  </si>
  <si>
    <t>17PLT027</t>
  </si>
  <si>
    <t>2017T067/2017T068</t>
  </si>
  <si>
    <t>KKLUTAO768677</t>
  </si>
  <si>
    <t>WIRED US$15677.71 DD 4/6/18</t>
  </si>
  <si>
    <t>2017T071/2017T074/2017T075/2017T072</t>
  </si>
  <si>
    <t>WIRED US$112,356.79 DD 4/6/18</t>
  </si>
  <si>
    <t>Lillian 2018/1/16:应付金额正确</t>
  </si>
  <si>
    <t>17PLT028</t>
  </si>
  <si>
    <t>KKLUTAO772960</t>
  </si>
  <si>
    <t>WIRED US$8794.45 DD 4/6/18</t>
  </si>
  <si>
    <t>Lisa 2018/2/5:应付金额正确</t>
  </si>
  <si>
    <t>WIRED US$10420.17 DD 4/6/18. wiring us$219,268.51 dd 5/5/18</t>
  </si>
  <si>
    <t>wiring balance us$19218.57 dd 5/11/18</t>
  </si>
  <si>
    <t>Lillian 2018/4/12:扣除 DM#861/863/864/866-72615-2018 TTL USD 37.73；再扣除 Reunitted COMM Inv#149 Total USD 866.60， 应付金额为 USD 248907.25</t>
  </si>
  <si>
    <t>18PLT001</t>
  </si>
  <si>
    <t>TAYH8B110500</t>
  </si>
  <si>
    <t>WIRED US$4626.82 DD 5/11/18</t>
  </si>
  <si>
    <t>WIRING us$5087.35 5/28/18</t>
  </si>
  <si>
    <t>Lisa 2018/4/9:应付金额正确; Lillian 2018/5/23: 扣除 Notations 测试费 90181070235/ASVR1099 ttl USD 460.09 (SMILY 部门) &amp; RDG 发票18SW002 的佣金 $578.40， 应付金额为 USD 9714.17</t>
  </si>
  <si>
    <t>2018T001/2018T002/2018T003/2018T007/2017T069</t>
  </si>
  <si>
    <t>WIRING US$84912.65 DD MAY 28 18. wiring us$135903.24 DD JUNE 7,18</t>
  </si>
  <si>
    <t>WIRED US$2750.85 DD 6/28/18</t>
  </si>
  <si>
    <t>Lillian 2018/6/23:扣除 DM#875/877/879/883-72615-2018 &amp; DM#883-74542-2018， TTL USD 111.28,再扣除 Reunitted COMM Inv#sw-001 TTL USD 450.00, 再扣除 DM#10802 USD 288.00， 应付金额为 USD 223566.74</t>
  </si>
  <si>
    <t>2018T002</t>
  </si>
  <si>
    <t>2018T008/2018T004/2018T009/2018T005/2018T006</t>
  </si>
  <si>
    <t>TAYH8A826400</t>
  </si>
  <si>
    <t>1*20GP 1*40GP</t>
  </si>
  <si>
    <t>WIRED US$97249.15DD 6/28/18</t>
  </si>
  <si>
    <t>wiring balance US$101,559.94 dd jul 5, 18</t>
  </si>
  <si>
    <t>Lillian 2018/4/17:应付金额正确</t>
  </si>
  <si>
    <t>18PLT003</t>
  </si>
  <si>
    <t>2018T010/2018T013/2018T012/</t>
  </si>
  <si>
    <t>TAYH8B604600</t>
  </si>
  <si>
    <t>WIRED US$64364.38 DD JUL 13, 18. wiring us$78691.56 dd jul 27, 18</t>
  </si>
  <si>
    <t>wiring US$2770.62 dd aug 9, 18</t>
  </si>
  <si>
    <t>Lillian 2018/5/14:应付金额正确</t>
  </si>
  <si>
    <t>2018T008</t>
  </si>
  <si>
    <t>wiring us$415.14 dd aug 9,18</t>
  </si>
  <si>
    <t>18PLT004</t>
  </si>
  <si>
    <t>2018T011/2018T014/</t>
  </si>
  <si>
    <t>TAYH8C671400</t>
  </si>
  <si>
    <t>1*45HQ+1*20GP</t>
  </si>
  <si>
    <t>wiring us$7222.386 dd aug 9,18</t>
  </si>
  <si>
    <t>WIRED US$2769.514 DD 8/20/18</t>
  </si>
  <si>
    <t>CHRIS 2018/7/1:应付金额正确</t>
  </si>
  <si>
    <t>2018T017/2018T018/2018T019/2018T026/2018T016/2018T015</t>
  </si>
  <si>
    <t>WIRED US$4530.00 DD 8/20/18. wired us$43569.05 dd 8/23/18. WIRED US$71,372.75 DD 8/31/18</t>
  </si>
  <si>
    <t>wiring bal us$20647.95 DD 9/24/18</t>
  </si>
  <si>
    <t>Lillian 2018/9/20: 扣除 DM#888-74542-2018/889-74542-2018 TTL USD 32.55， 再扣除 DM#888-72615-2018/887-72615-2018 TTL USD 44.20，再扣除 DM#891-72615-2018 USD 11.00，再扣除 DM#892-72615-2018 USD 20.91，应付金额为 USD 140119.75</t>
  </si>
  <si>
    <t>18PLT005</t>
  </si>
  <si>
    <t>2018T018</t>
  </si>
  <si>
    <t>S00326119</t>
  </si>
  <si>
    <t>wiring us$7853.23 dd sep 24, 18</t>
  </si>
  <si>
    <t>Lillian 2018/8/6:应付金额正确</t>
  </si>
  <si>
    <t>18PLT006</t>
  </si>
  <si>
    <t>2018T011</t>
  </si>
  <si>
    <t>TAYH8E646100B</t>
  </si>
  <si>
    <t>1*45GP</t>
  </si>
  <si>
    <t>wiring us$5829.5 dd sep 24, 18</t>
  </si>
  <si>
    <t>CHRIS 2018/9/12:应付金额正确</t>
  </si>
  <si>
    <t>2018T024/025/015/026/022</t>
  </si>
  <si>
    <t>wiring us$121217.14 dd sep 24, 18 . Wired us$8234.50 dd sep 28. 18</t>
  </si>
  <si>
    <t>still missing us$27,128.98</t>
  </si>
  <si>
    <t>Lillian 2018/10/4: 扣除 DM#897-74542-2018 USD 18.67，应付金额为 USD 156580.62</t>
  </si>
  <si>
    <t>18PLT007</t>
  </si>
  <si>
    <t>2018T021/2018T023/2018T035</t>
  </si>
  <si>
    <t>TAYH8E986100</t>
  </si>
  <si>
    <t>18PLT008</t>
  </si>
  <si>
    <t>2018T31/032/035</t>
  </si>
  <si>
    <t>TAYH8F188300</t>
  </si>
  <si>
    <t>Lillian 2018/8/16:应付金额正确</t>
  </si>
  <si>
    <t>18PLT009</t>
  </si>
  <si>
    <t>2018T014</t>
  </si>
  <si>
    <t>TAYH8F476300A</t>
  </si>
  <si>
    <t>2018T021/028/033</t>
  </si>
  <si>
    <t>Lillian 2018/9/6:应付金额正确</t>
  </si>
  <si>
    <t>18PLT010</t>
  </si>
  <si>
    <t>2018T030</t>
  </si>
  <si>
    <t>SEA-AIR</t>
  </si>
  <si>
    <t>014-48739235</t>
  </si>
  <si>
    <t>18PLT011</t>
  </si>
  <si>
    <t>731-3635 1921</t>
  </si>
  <si>
    <t>18PLT012</t>
  </si>
  <si>
    <t>731-3635-3505</t>
  </si>
  <si>
    <t>18PLT013</t>
  </si>
  <si>
    <t>2018T038/2018T037/2018T039/2018T034/</t>
  </si>
  <si>
    <t>TAYH8F409600</t>
  </si>
  <si>
    <t>1*45HQ+2*40HQ</t>
  </si>
  <si>
    <t>Lillian 2018/9/21:应付金额正确</t>
  </si>
</sst>
</file>

<file path=xl/styles.xml><?xml version="1.0" encoding="utf-8"?>
<styleSheet xmlns="http://schemas.openxmlformats.org/spreadsheetml/2006/main">
  <numFmts count="6">
    <numFmt numFmtId="26" formatCode="\$#,##0.00_);[Red]\(\$#,##0.00\)"/>
    <numFmt numFmtId="176" formatCode="&quot;US$&quot;#,##0.00;\-&quot;US$&quot;#,##0.00"/>
    <numFmt numFmtId="179" formatCode="&quot;US$&quot;#,##0.00_);[Red]\(&quot;US$&quot;#,##0.00\)"/>
    <numFmt numFmtId="180" formatCode="#&quot;PCS&quot;"/>
    <numFmt numFmtId="181" formatCode="#.##&quot;CBM&quot;"/>
    <numFmt numFmtId="182" formatCode="#.##&quot;PCS&quot;"/>
  </numFmts>
  <fonts count="15">
    <font>
      <sz val="11"/>
      <color indexed="8"/>
      <name val="宋体"/>
      <charset val="134"/>
    </font>
    <font>
      <sz val="12"/>
      <color indexed="8"/>
      <name val="Arial Unicode MS"/>
      <charset val="136"/>
    </font>
    <font>
      <sz val="10"/>
      <color indexed="8"/>
      <name val="宋体"/>
      <charset val="134"/>
    </font>
    <font>
      <sz val="28"/>
      <color indexed="8"/>
      <name val="华文新魏"/>
      <charset val="134"/>
    </font>
    <font>
      <sz val="10"/>
      <color indexed="8"/>
      <name val="Arial Unicode MS"/>
      <charset val="136"/>
    </font>
    <font>
      <b/>
      <sz val="10"/>
      <name val="Arial Unicode MS"/>
      <charset val="136"/>
    </font>
    <font>
      <sz val="10"/>
      <name val="Calibri"/>
      <family val="2"/>
    </font>
    <font>
      <sz val="8"/>
      <color indexed="8"/>
      <name val="Arial Unicode MS"/>
      <charset val="136"/>
    </font>
    <font>
      <sz val="8"/>
      <color indexed="8"/>
      <name val="Arial"/>
      <family val="2"/>
    </font>
    <font>
      <sz val="10"/>
      <name val="Arial Unicode MS"/>
      <charset val="136"/>
    </font>
    <font>
      <sz val="8"/>
      <name val="Arial Unicode MS"/>
      <charset val="136"/>
    </font>
    <font>
      <sz val="11"/>
      <color indexed="8"/>
      <name val="Arial Unicode MS"/>
      <charset val="136"/>
    </font>
    <font>
      <sz val="10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179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9" fontId="1" fillId="3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0" fontId="4" fillId="4" borderId="6" xfId="0" applyNumberFormat="1" applyFont="1" applyFill="1" applyBorder="1" applyAlignment="1">
      <alignment horizontal="center" vertical="center"/>
    </xf>
    <xf numFmtId="179" fontId="5" fillId="4" borderId="6" xfId="0" applyNumberFormat="1" applyFont="1" applyFill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5" borderId="6" xfId="0" applyNumberFormat="1" applyFont="1" applyFill="1" applyBorder="1" applyAlignment="1">
      <alignment horizontal="center" vertical="center"/>
    </xf>
    <xf numFmtId="179" fontId="4" fillId="6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80" fontId="4" fillId="7" borderId="6" xfId="0" applyNumberFormat="1" applyFont="1" applyFill="1" applyBorder="1" applyAlignment="1">
      <alignment horizontal="center" vertical="center"/>
    </xf>
    <xf numFmtId="180" fontId="4" fillId="6" borderId="6" xfId="0" applyNumberFormat="1" applyFont="1" applyFill="1" applyBorder="1" applyAlignment="1">
      <alignment horizontal="center" vertical="center"/>
    </xf>
    <xf numFmtId="180" fontId="4" fillId="3" borderId="6" xfId="0" applyNumberFormat="1" applyFont="1" applyFill="1" applyBorder="1" applyAlignment="1">
      <alignment horizontal="center" vertical="center"/>
    </xf>
    <xf numFmtId="179" fontId="4" fillId="3" borderId="6" xfId="0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81" fontId="4" fillId="0" borderId="6" xfId="0" applyNumberFormat="1" applyFont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26" fontId="6" fillId="7" borderId="0" xfId="0" applyNumberFormat="1" applyFont="1" applyFill="1">
      <alignment vertical="center"/>
    </xf>
    <xf numFmtId="0" fontId="6" fillId="8" borderId="6" xfId="0" applyFont="1" applyFill="1" applyBorder="1">
      <alignment vertical="center"/>
    </xf>
    <xf numFmtId="26" fontId="6" fillId="8" borderId="0" xfId="0" applyNumberFormat="1" applyFont="1" applyFill="1">
      <alignment vertical="center"/>
    </xf>
    <xf numFmtId="0" fontId="6" fillId="9" borderId="6" xfId="0" applyFont="1" applyFill="1" applyBorder="1">
      <alignment vertical="center"/>
    </xf>
    <xf numFmtId="26" fontId="6" fillId="9" borderId="0" xfId="0" applyNumberFormat="1" applyFont="1" applyFill="1">
      <alignment vertical="center"/>
    </xf>
    <xf numFmtId="176" fontId="4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center"/>
    </xf>
    <xf numFmtId="179" fontId="4" fillId="9" borderId="6" xfId="0" applyNumberFormat="1" applyFont="1" applyFill="1" applyBorder="1" applyAlignment="1">
      <alignment horizontal="left" vertical="center"/>
    </xf>
    <xf numFmtId="179" fontId="4" fillId="0" borderId="6" xfId="0" applyNumberFormat="1" applyFont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horizontal="center" vertical="top" wrapText="1" shrinkToFit="1"/>
    </xf>
    <xf numFmtId="179" fontId="4" fillId="2" borderId="8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top" wrapText="1" shrinkToFit="1"/>
    </xf>
    <xf numFmtId="0" fontId="6" fillId="7" borderId="0" xfId="0" applyFont="1" applyFill="1">
      <alignment vertical="center"/>
    </xf>
    <xf numFmtId="0" fontId="6" fillId="8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9" borderId="0" xfId="0" applyFont="1" applyFill="1">
      <alignment vertical="center"/>
    </xf>
    <xf numFmtId="0" fontId="2" fillId="10" borderId="0" xfId="0" applyFont="1" applyFill="1">
      <alignment vertical="center"/>
    </xf>
    <xf numFmtId="0" fontId="2" fillId="10" borderId="0" xfId="0" applyFont="1" applyFill="1" applyAlignment="1">
      <alignment vertical="center" wrapText="1"/>
    </xf>
    <xf numFmtId="0" fontId="2" fillId="11" borderId="0" xfId="0" applyFont="1" applyFill="1">
      <alignment vertical="center"/>
    </xf>
    <xf numFmtId="179" fontId="4" fillId="8" borderId="6" xfId="0" applyNumberFormat="1" applyFont="1" applyFill="1" applyBorder="1" applyAlignment="1">
      <alignment horizontal="center" vertical="center"/>
    </xf>
    <xf numFmtId="180" fontId="9" fillId="3" borderId="6" xfId="0" applyNumberFormat="1" applyFont="1" applyFill="1" applyBorder="1" applyAlignment="1">
      <alignment horizontal="center" vertical="center"/>
    </xf>
    <xf numFmtId="180" fontId="9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80" fontId="4" fillId="12" borderId="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80" fontId="4" fillId="0" borderId="5" xfId="0" applyNumberFormat="1" applyFont="1" applyBorder="1" applyAlignment="1">
      <alignment horizontal="center" vertical="center"/>
    </xf>
    <xf numFmtId="14" fontId="4" fillId="13" borderId="6" xfId="0" applyNumberFormat="1" applyFont="1" applyFill="1" applyBorder="1" applyAlignment="1">
      <alignment horizontal="center" vertical="center"/>
    </xf>
    <xf numFmtId="14" fontId="4" fillId="13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9" fontId="4" fillId="14" borderId="6" xfId="0" applyNumberFormat="1" applyFont="1" applyFill="1" applyBorder="1" applyAlignment="1">
      <alignment horizontal="center" vertical="center"/>
    </xf>
    <xf numFmtId="179" fontId="4" fillId="15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top" wrapText="1" shrinkToFit="1"/>
    </xf>
    <xf numFmtId="179" fontId="4" fillId="0" borderId="9" xfId="0" applyNumberFormat="1" applyFont="1" applyBorder="1" applyAlignment="1">
      <alignment horizontal="center" vertical="center"/>
    </xf>
    <xf numFmtId="14" fontId="4" fillId="0" borderId="9" xfId="0" applyNumberFormat="1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2" borderId="6" xfId="0" applyNumberFormat="1" applyFont="1" applyFill="1" applyBorder="1" applyAlignment="1">
      <alignment vertical="center"/>
    </xf>
    <xf numFmtId="179" fontId="7" fillId="9" borderId="6" xfId="0" applyNumberFormat="1" applyFont="1" applyFill="1" applyBorder="1" applyAlignment="1">
      <alignment horizontal="center" vertical="top" wrapText="1" shrinkToFit="1"/>
    </xf>
    <xf numFmtId="179" fontId="4" fillId="2" borderId="10" xfId="0" applyNumberFormat="1" applyFont="1" applyFill="1" applyBorder="1" applyAlignment="1">
      <alignment horizontal="center" vertical="center"/>
    </xf>
    <xf numFmtId="179" fontId="4" fillId="2" borderId="10" xfId="0" applyNumberFormat="1" applyFont="1" applyFill="1" applyBorder="1" applyAlignment="1">
      <alignment vertical="center"/>
    </xf>
    <xf numFmtId="179" fontId="7" fillId="16" borderId="6" xfId="0" applyNumberFormat="1" applyFont="1" applyFill="1" applyBorder="1" applyAlignment="1">
      <alignment horizontal="center" vertical="top" wrapText="1" shrinkToFit="1"/>
    </xf>
    <xf numFmtId="0" fontId="4" fillId="0" borderId="6" xfId="0" applyNumberFormat="1" applyFont="1" applyBorder="1" applyAlignment="1">
      <alignment horizontal="center" vertical="center"/>
    </xf>
    <xf numFmtId="176" fontId="4" fillId="16" borderId="6" xfId="0" applyNumberFormat="1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top" wrapText="1" shrinkToFit="1"/>
    </xf>
    <xf numFmtId="179" fontId="4" fillId="0" borderId="10" xfId="0" applyNumberFormat="1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 wrapText="1"/>
    </xf>
    <xf numFmtId="0" fontId="2" fillId="17" borderId="0" xfId="0" applyFont="1" applyFill="1">
      <alignment vertical="center"/>
    </xf>
    <xf numFmtId="0" fontId="4" fillId="13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top" wrapText="1" shrinkToFit="1"/>
    </xf>
    <xf numFmtId="0" fontId="4" fillId="16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80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182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179" fontId="0" fillId="0" borderId="0" xfId="0" applyNumberFormat="1" applyFont="1">
      <alignment vertical="center"/>
    </xf>
    <xf numFmtId="0" fontId="4" fillId="6" borderId="6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2" borderId="0" xfId="0" applyNumberFormat="1" applyFont="1" applyFill="1">
      <alignment vertical="center"/>
    </xf>
    <xf numFmtId="0" fontId="4" fillId="6" borderId="0" xfId="0" applyFont="1" applyFill="1">
      <alignment vertical="center"/>
    </xf>
    <xf numFmtId="176" fontId="4" fillId="0" borderId="0" xfId="0" applyNumberFormat="1" applyFont="1">
      <alignment vertical="center"/>
    </xf>
    <xf numFmtId="179" fontId="11" fillId="0" borderId="0" xfId="0" applyNumberFormat="1" applyFont="1" applyAlignment="1">
      <alignment horizontal="center" vertical="center"/>
    </xf>
    <xf numFmtId="179" fontId="11" fillId="2" borderId="0" xfId="0" applyNumberFormat="1" applyFont="1" applyFill="1">
      <alignment vertical="center"/>
    </xf>
    <xf numFmtId="176" fontId="11" fillId="0" borderId="0" xfId="0" applyNumberFormat="1" applyFont="1">
      <alignment vertical="center"/>
    </xf>
    <xf numFmtId="179" fontId="0" fillId="0" borderId="0" xfId="0" applyNumberFormat="1" applyFont="1" applyAlignment="1">
      <alignment horizontal="center" vertical="center"/>
    </xf>
    <xf numFmtId="179" fontId="0" fillId="2" borderId="0" xfId="0" applyNumberFormat="1" applyFont="1" applyFill="1">
      <alignment vertical="center"/>
    </xf>
    <xf numFmtId="176" fontId="0" fillId="0" borderId="0" xfId="0" applyNumberFormat="1" applyFont="1">
      <alignment vertical="center"/>
    </xf>
    <xf numFmtId="179" fontId="4" fillId="0" borderId="6" xfId="0" quotePrefix="1" applyNumberFormat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176" fontId="4" fillId="16" borderId="6" xfId="0" quotePrefix="1" applyNumberFormat="1" applyFont="1" applyFill="1" applyBorder="1" applyAlignment="1">
      <alignment horizontal="center" vertical="center"/>
    </xf>
    <xf numFmtId="179" fontId="4" fillId="0" borderId="10" xfId="0" quotePrefix="1" applyNumberFormat="1" applyFont="1" applyFill="1" applyBorder="1" applyAlignment="1">
      <alignment horizontal="center" vertical="center"/>
    </xf>
    <xf numFmtId="179" fontId="4" fillId="0" borderId="14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13" borderId="14" xfId="0" applyNumberFormat="1" applyFont="1" applyFill="1" applyBorder="1" applyAlignment="1">
      <alignment horizontal="center" vertical="center"/>
    </xf>
    <xf numFmtId="14" fontId="4" fillId="13" borderId="10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179" fontId="4" fillId="0" borderId="14" xfId="0" applyNumberFormat="1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79" fontId="9" fillId="0" borderId="9" xfId="0" applyNumberFormat="1" applyFont="1" applyBorder="1" applyAlignment="1">
      <alignment horizontal="center" vertical="center"/>
    </xf>
    <xf numFmtId="179" fontId="9" fillId="0" borderId="10" xfId="0" applyNumberFormat="1" applyFont="1" applyBorder="1" applyAlignment="1">
      <alignment horizontal="center" vertical="center"/>
    </xf>
    <xf numFmtId="0" fontId="2" fillId="13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9"/>
  <colors>
    <mruColors>
      <color rgb="FFCC99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AA204"/>
  <sheetViews>
    <sheetView tabSelected="1" topLeftCell="K1" zoomScale="72" zoomScaleNormal="72" workbookViewId="0">
      <pane ySplit="2" topLeftCell="A54" activePane="bottomLeft" state="frozen"/>
      <selection pane="bottomLeft" activeCell="Q53" sqref="Q53"/>
    </sheetView>
  </sheetViews>
  <sheetFormatPr defaultColWidth="9" defaultRowHeight="13.5"/>
  <cols>
    <col min="1" max="1" width="10.75" customWidth="1"/>
    <col min="2" max="2" width="19.5" style="5" customWidth="1"/>
    <col min="3" max="3" width="13.5" customWidth="1"/>
    <col min="4" max="4" width="6.5" customWidth="1"/>
    <col min="5" max="5" width="4.75" customWidth="1"/>
    <col min="6" max="6" width="5.875" customWidth="1"/>
    <col min="7" max="7" width="12.25" customWidth="1"/>
    <col min="8" max="8" width="16.25" style="6" customWidth="1"/>
    <col min="9" max="9" width="19" style="7" customWidth="1"/>
    <col min="10" max="10" width="13.375" customWidth="1"/>
    <col min="11" max="11" width="15.125" customWidth="1"/>
    <col min="12" max="12" width="14" style="6" customWidth="1"/>
    <col min="13" max="13" width="21.125" style="6" customWidth="1"/>
    <col min="14" max="14" width="16.5" style="8" customWidth="1"/>
    <col min="15" max="15" width="18.125" customWidth="1"/>
    <col min="16" max="16" width="33.625" style="9" customWidth="1"/>
    <col min="17" max="17" width="81.625" customWidth="1"/>
    <col min="18" max="18" width="9.75"/>
    <col min="19" max="20" width="10.75"/>
  </cols>
  <sheetData>
    <row r="1" spans="1:24" ht="35.25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24" s="1" customFormat="1" ht="35.25" customHeight="1">
      <c r="A2" s="10" t="s">
        <v>1</v>
      </c>
      <c r="B2" s="11" t="s">
        <v>2</v>
      </c>
      <c r="C2" s="11" t="s">
        <v>3</v>
      </c>
      <c r="D2" s="11" t="s">
        <v>4</v>
      </c>
      <c r="E2" s="132" t="s">
        <v>5</v>
      </c>
      <c r="F2" s="133"/>
      <c r="G2" s="11" t="s">
        <v>6</v>
      </c>
      <c r="H2" s="12" t="s">
        <v>7</v>
      </c>
      <c r="I2" s="12" t="s">
        <v>8</v>
      </c>
      <c r="J2" s="11" t="s">
        <v>9</v>
      </c>
      <c r="K2" s="11" t="s">
        <v>10</v>
      </c>
      <c r="L2" s="12" t="s">
        <v>11</v>
      </c>
      <c r="M2" s="12" t="s">
        <v>12</v>
      </c>
      <c r="N2" s="33" t="s">
        <v>13</v>
      </c>
      <c r="O2" s="11" t="s">
        <v>14</v>
      </c>
      <c r="P2" s="34" t="s">
        <v>15</v>
      </c>
    </row>
    <row r="3" spans="1:24" s="2" customFormat="1" ht="21.75" customHeight="1">
      <c r="A3" s="13" t="s">
        <v>16</v>
      </c>
      <c r="B3" s="14" t="s">
        <v>17</v>
      </c>
      <c r="C3" s="15">
        <v>41361</v>
      </c>
      <c r="D3" s="16" t="s">
        <v>18</v>
      </c>
      <c r="E3" s="16" t="s">
        <v>19</v>
      </c>
      <c r="F3" s="16" t="s">
        <v>20</v>
      </c>
      <c r="G3" s="17">
        <v>7419</v>
      </c>
      <c r="H3" s="18">
        <v>20258.27</v>
      </c>
      <c r="I3" s="20" t="s">
        <v>21</v>
      </c>
      <c r="J3" s="35" t="s">
        <v>22</v>
      </c>
      <c r="K3" s="15">
        <v>41422</v>
      </c>
      <c r="L3" s="20">
        <v>12.8</v>
      </c>
      <c r="M3" s="20">
        <v>0</v>
      </c>
      <c r="N3" s="36">
        <f t="shared" ref="N3:N9" si="0">H3-L3-M3</f>
        <v>20245.47</v>
      </c>
      <c r="O3" s="37" t="s">
        <v>23</v>
      </c>
      <c r="P3" s="38"/>
      <c r="Q3" s="52"/>
      <c r="R3" s="52"/>
      <c r="S3" s="52"/>
      <c r="T3" s="52"/>
      <c r="U3" s="52"/>
      <c r="V3" s="52"/>
      <c r="W3" s="52"/>
      <c r="X3" s="52"/>
    </row>
    <row r="4" spans="1:24" s="2" customFormat="1" ht="21.75" customHeight="1">
      <c r="A4" s="13" t="s">
        <v>24</v>
      </c>
      <c r="B4" s="14" t="s">
        <v>25</v>
      </c>
      <c r="C4" s="15">
        <v>41364</v>
      </c>
      <c r="D4" s="16" t="s">
        <v>18</v>
      </c>
      <c r="E4" s="16" t="s">
        <v>19</v>
      </c>
      <c r="F4" s="16" t="s">
        <v>26</v>
      </c>
      <c r="G4" s="19">
        <f>44649+22406</f>
        <v>67055</v>
      </c>
      <c r="H4" s="20">
        <f>51042.62+28455.62</f>
        <v>79498.240000000005</v>
      </c>
      <c r="I4" s="20" t="s">
        <v>27</v>
      </c>
      <c r="J4" s="35" t="s">
        <v>28</v>
      </c>
      <c r="K4" s="15">
        <v>41425</v>
      </c>
      <c r="L4" s="20">
        <f t="shared" ref="L4:L9" si="1">G4*0.006</f>
        <v>402.33</v>
      </c>
      <c r="M4" s="20">
        <v>0</v>
      </c>
      <c r="N4" s="36">
        <f t="shared" si="0"/>
        <v>79095.91</v>
      </c>
      <c r="O4" s="39" t="s">
        <v>29</v>
      </c>
      <c r="P4" s="40"/>
      <c r="Q4" s="53"/>
      <c r="R4" s="54"/>
      <c r="S4" s="54"/>
      <c r="T4" s="54"/>
      <c r="U4" s="54"/>
      <c r="V4" s="54"/>
      <c r="W4" s="54"/>
      <c r="X4" s="54"/>
    </row>
    <row r="5" spans="1:24" s="2" customFormat="1" ht="21.75" customHeight="1">
      <c r="A5" s="13" t="s">
        <v>30</v>
      </c>
      <c r="B5" s="14" t="s">
        <v>31</v>
      </c>
      <c r="C5" s="15">
        <v>41382</v>
      </c>
      <c r="D5" s="16" t="s">
        <v>18</v>
      </c>
      <c r="E5" s="16" t="s">
        <v>19</v>
      </c>
      <c r="F5" s="16" t="s">
        <v>20</v>
      </c>
      <c r="G5" s="19">
        <v>39932</v>
      </c>
      <c r="H5" s="20">
        <v>55917.5</v>
      </c>
      <c r="I5" s="20" t="s">
        <v>32</v>
      </c>
      <c r="J5" s="35" t="s">
        <v>33</v>
      </c>
      <c r="K5" s="15">
        <v>41443</v>
      </c>
      <c r="L5" s="20">
        <f t="shared" si="1"/>
        <v>239.59200000000001</v>
      </c>
      <c r="M5" s="20">
        <f>2327.01+11367.6</f>
        <v>13694.61</v>
      </c>
      <c r="N5" s="36">
        <f t="shared" si="0"/>
        <v>41983.298000000003</v>
      </c>
      <c r="O5" s="39" t="s">
        <v>29</v>
      </c>
      <c r="P5" s="40"/>
      <c r="Q5" s="53"/>
      <c r="R5" s="54"/>
      <c r="S5" s="54"/>
      <c r="T5" s="54"/>
      <c r="U5" s="54"/>
      <c r="V5" s="54"/>
      <c r="W5" s="54"/>
      <c r="X5" s="54"/>
    </row>
    <row r="6" spans="1:24" s="2" customFormat="1" ht="21.75" customHeight="1">
      <c r="A6" s="13" t="s">
        <v>34</v>
      </c>
      <c r="B6" s="14" t="s">
        <v>35</v>
      </c>
      <c r="C6" s="15">
        <v>41389</v>
      </c>
      <c r="D6" s="16" t="s">
        <v>18</v>
      </c>
      <c r="E6" s="16" t="s">
        <v>19</v>
      </c>
      <c r="F6" s="16" t="s">
        <v>20</v>
      </c>
      <c r="G6" s="19">
        <v>5129</v>
      </c>
      <c r="H6" s="20">
        <v>14108.8</v>
      </c>
      <c r="I6" s="20" t="s">
        <v>36</v>
      </c>
      <c r="J6" s="35" t="s">
        <v>37</v>
      </c>
      <c r="K6" s="15">
        <v>41450</v>
      </c>
      <c r="L6" s="20">
        <f t="shared" si="1"/>
        <v>30.774000000000001</v>
      </c>
      <c r="M6" s="20">
        <v>0</v>
      </c>
      <c r="N6" s="36">
        <f t="shared" si="0"/>
        <v>14078.026</v>
      </c>
      <c r="O6" s="39" t="s">
        <v>29</v>
      </c>
      <c r="P6" s="40"/>
      <c r="Q6" s="53"/>
      <c r="R6" s="54"/>
      <c r="S6" s="54"/>
      <c r="T6" s="54"/>
      <c r="U6" s="54"/>
      <c r="V6" s="54"/>
      <c r="W6" s="54"/>
      <c r="X6" s="54"/>
    </row>
    <row r="7" spans="1:24" s="2" customFormat="1" ht="21.75" customHeight="1">
      <c r="A7" s="13" t="s">
        <v>38</v>
      </c>
      <c r="B7" s="14" t="s">
        <v>39</v>
      </c>
      <c r="C7" s="15">
        <v>41396</v>
      </c>
      <c r="D7" s="16" t="s">
        <v>18</v>
      </c>
      <c r="E7" s="16" t="s">
        <v>19</v>
      </c>
      <c r="F7" s="16" t="s">
        <v>20</v>
      </c>
      <c r="G7" s="19">
        <v>19622</v>
      </c>
      <c r="H7" s="20">
        <v>40808.42</v>
      </c>
      <c r="I7" s="20" t="s">
        <v>40</v>
      </c>
      <c r="J7" s="35">
        <v>17.3</v>
      </c>
      <c r="K7" s="15">
        <v>41457</v>
      </c>
      <c r="L7" s="20">
        <f t="shared" si="1"/>
        <v>117.732</v>
      </c>
      <c r="M7" s="20">
        <v>0</v>
      </c>
      <c r="N7" s="36">
        <f t="shared" si="0"/>
        <v>40690.688000000002</v>
      </c>
      <c r="O7" s="41" t="s">
        <v>41</v>
      </c>
      <c r="P7" s="42"/>
      <c r="Q7" s="55"/>
      <c r="R7" s="55"/>
      <c r="S7" s="55"/>
      <c r="T7" s="55"/>
      <c r="U7" s="54"/>
      <c r="V7" s="54"/>
      <c r="W7" s="54"/>
      <c r="X7" s="54"/>
    </row>
    <row r="8" spans="1:24" s="2" customFormat="1" ht="21.75" customHeight="1">
      <c r="A8" s="13" t="s">
        <v>42</v>
      </c>
      <c r="B8" s="14" t="s">
        <v>43</v>
      </c>
      <c r="C8" s="15">
        <v>41430</v>
      </c>
      <c r="D8" s="16" t="s">
        <v>18</v>
      </c>
      <c r="E8" s="16" t="s">
        <v>19</v>
      </c>
      <c r="F8" s="16" t="s">
        <v>44</v>
      </c>
      <c r="G8" s="19">
        <v>48861</v>
      </c>
      <c r="H8" s="20">
        <v>60605.83</v>
      </c>
      <c r="I8" s="20" t="s">
        <v>45</v>
      </c>
      <c r="J8" s="35">
        <v>16.940000000000001</v>
      </c>
      <c r="K8" s="15">
        <v>41491</v>
      </c>
      <c r="L8" s="20">
        <f t="shared" si="1"/>
        <v>293.166</v>
      </c>
      <c r="M8" s="20">
        <v>4083.37</v>
      </c>
      <c r="N8" s="36">
        <f t="shared" si="0"/>
        <v>56229.294000000002</v>
      </c>
      <c r="O8" s="41" t="s">
        <v>46</v>
      </c>
      <c r="P8" s="43"/>
      <c r="Q8" s="56" t="s">
        <v>47</v>
      </c>
      <c r="R8" s="56"/>
      <c r="S8" s="56"/>
      <c r="T8" s="56"/>
      <c r="U8" s="56"/>
      <c r="V8" s="56"/>
      <c r="W8" s="56"/>
      <c r="X8" s="56"/>
    </row>
    <row r="9" spans="1:24" s="2" customFormat="1" ht="21.75" customHeight="1">
      <c r="A9" s="13" t="s">
        <v>48</v>
      </c>
      <c r="B9" s="14" t="s">
        <v>49</v>
      </c>
      <c r="C9" s="15">
        <v>41424</v>
      </c>
      <c r="D9" s="16" t="s">
        <v>18</v>
      </c>
      <c r="E9" s="16" t="s">
        <v>19</v>
      </c>
      <c r="F9" s="16" t="s">
        <v>20</v>
      </c>
      <c r="G9" s="19">
        <v>12432</v>
      </c>
      <c r="H9" s="20">
        <v>13433.61</v>
      </c>
      <c r="I9" s="20" t="s">
        <v>50</v>
      </c>
      <c r="J9" s="35">
        <v>4.5599999999999996</v>
      </c>
      <c r="K9" s="15">
        <v>41485</v>
      </c>
      <c r="L9" s="20">
        <f t="shared" si="1"/>
        <v>74.591999999999999</v>
      </c>
      <c r="M9" s="20">
        <v>0</v>
      </c>
      <c r="N9" s="36">
        <f t="shared" si="0"/>
        <v>13359.018</v>
      </c>
      <c r="O9" s="44" t="s">
        <v>51</v>
      </c>
      <c r="P9" s="43"/>
      <c r="Q9" s="56" t="s">
        <v>52</v>
      </c>
      <c r="R9" s="56"/>
      <c r="S9" s="56"/>
      <c r="T9" s="56"/>
      <c r="U9" s="56"/>
      <c r="V9" s="56"/>
      <c r="W9" s="56"/>
      <c r="X9" s="56"/>
    </row>
    <row r="10" spans="1:24" s="2" customFormat="1" ht="21.75" customHeight="1">
      <c r="A10" s="13"/>
      <c r="B10" s="14"/>
      <c r="C10" s="15"/>
      <c r="D10" s="16"/>
      <c r="E10" s="16"/>
      <c r="F10" s="16"/>
      <c r="G10" s="19"/>
      <c r="H10" s="20"/>
      <c r="I10" s="20"/>
      <c r="J10" s="35"/>
      <c r="K10" s="15"/>
      <c r="L10" s="15" t="s">
        <v>53</v>
      </c>
      <c r="M10" s="20"/>
      <c r="N10" s="36"/>
      <c r="O10" s="44" t="s">
        <v>54</v>
      </c>
      <c r="P10" s="43"/>
      <c r="Q10" s="56"/>
      <c r="R10" s="56"/>
      <c r="S10" s="56"/>
      <c r="T10" s="56"/>
      <c r="U10" s="56"/>
      <c r="V10" s="56"/>
      <c r="W10" s="56"/>
      <c r="X10" s="56"/>
    </row>
    <row r="11" spans="1:24" s="2" customFormat="1" ht="21.75" customHeight="1">
      <c r="A11" s="13"/>
      <c r="B11" s="14"/>
      <c r="C11" s="15"/>
      <c r="D11" s="16"/>
      <c r="E11" s="16"/>
      <c r="F11" s="16"/>
      <c r="G11" s="19"/>
      <c r="H11" s="20"/>
      <c r="I11" s="20"/>
      <c r="J11" s="35"/>
      <c r="K11" s="15"/>
      <c r="L11" s="15" t="s">
        <v>55</v>
      </c>
      <c r="M11" s="20"/>
      <c r="N11" s="36"/>
      <c r="O11" s="44" t="s">
        <v>56</v>
      </c>
      <c r="P11" s="43"/>
      <c r="Q11" s="56"/>
      <c r="R11" s="56"/>
      <c r="S11" s="56"/>
      <c r="T11" s="56"/>
      <c r="U11" s="56"/>
      <c r="V11" s="56"/>
      <c r="W11" s="56"/>
      <c r="X11" s="56"/>
    </row>
    <row r="12" spans="1:24" s="2" customFormat="1" ht="21.75" customHeight="1">
      <c r="A12" s="13" t="s">
        <v>57</v>
      </c>
      <c r="B12" s="14" t="s">
        <v>58</v>
      </c>
      <c r="C12" s="15">
        <v>41431</v>
      </c>
      <c r="D12" s="16" t="s">
        <v>18</v>
      </c>
      <c r="E12" s="16" t="s">
        <v>19</v>
      </c>
      <c r="F12" s="16" t="s">
        <v>20</v>
      </c>
      <c r="G12" s="19">
        <v>43201</v>
      </c>
      <c r="H12" s="20">
        <v>51525.64</v>
      </c>
      <c r="I12" s="20" t="s">
        <v>59</v>
      </c>
      <c r="J12" s="35">
        <v>14.35</v>
      </c>
      <c r="K12" s="15">
        <v>41492</v>
      </c>
      <c r="L12" s="20">
        <f t="shared" ref="L12:L15" si="2">G12*0.006</f>
        <v>259.20600000000002</v>
      </c>
      <c r="M12" s="20">
        <v>0</v>
      </c>
      <c r="N12" s="36">
        <f>H12-L12-M12</f>
        <v>51266.434000000001</v>
      </c>
      <c r="O12" s="44" t="s">
        <v>60</v>
      </c>
      <c r="P12" s="43"/>
      <c r="Q12" s="56" t="s">
        <v>52</v>
      </c>
      <c r="R12" s="56"/>
      <c r="S12" s="56"/>
      <c r="T12" s="56"/>
      <c r="U12" s="56"/>
      <c r="V12" s="56"/>
      <c r="W12" s="56"/>
      <c r="X12" s="56"/>
    </row>
    <row r="13" spans="1:24" s="2" customFormat="1" ht="21.75" customHeight="1">
      <c r="A13" s="13" t="s">
        <v>61</v>
      </c>
      <c r="B13" s="14" t="s">
        <v>62</v>
      </c>
      <c r="C13" s="15">
        <v>41438</v>
      </c>
      <c r="D13" s="16" t="s">
        <v>18</v>
      </c>
      <c r="E13" s="16" t="s">
        <v>19</v>
      </c>
      <c r="F13" s="16" t="s">
        <v>20</v>
      </c>
      <c r="G13" s="19">
        <v>18023</v>
      </c>
      <c r="H13" s="20">
        <v>19493.36</v>
      </c>
      <c r="I13" s="20" t="s">
        <v>63</v>
      </c>
      <c r="J13" s="35" t="s">
        <v>64</v>
      </c>
      <c r="K13" s="15">
        <v>41499</v>
      </c>
      <c r="L13" s="20">
        <f t="shared" si="2"/>
        <v>108.13800000000001</v>
      </c>
      <c r="M13" s="20">
        <v>0</v>
      </c>
      <c r="N13" s="36">
        <f>H13-L13-M13</f>
        <v>19385.222000000002</v>
      </c>
      <c r="O13" s="44" t="s">
        <v>65</v>
      </c>
      <c r="P13" s="43"/>
      <c r="Q13" s="56" t="s">
        <v>52</v>
      </c>
      <c r="R13" s="56"/>
      <c r="S13" s="56"/>
      <c r="T13" s="56"/>
      <c r="U13" s="56"/>
      <c r="V13" s="56"/>
      <c r="W13" s="56"/>
      <c r="X13" s="56"/>
    </row>
    <row r="14" spans="1:24" s="2" customFormat="1" ht="21.75" customHeight="1">
      <c r="A14" s="13" t="s">
        <v>66</v>
      </c>
      <c r="B14" s="14" t="s">
        <v>67</v>
      </c>
      <c r="C14" s="15">
        <v>41460</v>
      </c>
      <c r="D14" s="16" t="s">
        <v>18</v>
      </c>
      <c r="E14" s="16" t="s">
        <v>19</v>
      </c>
      <c r="F14" s="16" t="s">
        <v>20</v>
      </c>
      <c r="G14" s="19">
        <v>19530</v>
      </c>
      <c r="H14" s="20">
        <v>23771.72</v>
      </c>
      <c r="I14" s="20" t="s">
        <v>68</v>
      </c>
      <c r="J14" s="35" t="s">
        <v>69</v>
      </c>
      <c r="K14" s="15">
        <v>41522</v>
      </c>
      <c r="L14" s="20">
        <f t="shared" si="2"/>
        <v>117.18</v>
      </c>
      <c r="M14" s="20">
        <v>0</v>
      </c>
      <c r="N14" s="36">
        <f t="shared" ref="N14:N18" si="3">H14-L14</f>
        <v>23654.54</v>
      </c>
      <c r="O14" s="44" t="s">
        <v>70</v>
      </c>
      <c r="P14" s="43"/>
      <c r="Q14" s="56" t="s">
        <v>71</v>
      </c>
      <c r="R14" s="56"/>
      <c r="S14" s="56"/>
      <c r="T14" s="56"/>
      <c r="U14" s="56"/>
      <c r="V14" s="56"/>
      <c r="W14" s="56"/>
      <c r="X14" s="56"/>
    </row>
    <row r="15" spans="1:24" s="2" customFormat="1" ht="21.75" customHeight="1">
      <c r="A15" s="13" t="s">
        <v>72</v>
      </c>
      <c r="B15" s="14" t="s">
        <v>73</v>
      </c>
      <c r="C15" s="15">
        <v>41466</v>
      </c>
      <c r="D15" s="16" t="s">
        <v>18</v>
      </c>
      <c r="E15" s="16" t="s">
        <v>19</v>
      </c>
      <c r="F15" s="16" t="s">
        <v>20</v>
      </c>
      <c r="G15" s="19">
        <v>60485</v>
      </c>
      <c r="H15" s="21">
        <v>73597.570000000007</v>
      </c>
      <c r="I15" s="20" t="s">
        <v>74</v>
      </c>
      <c r="J15" s="35" t="s">
        <v>75</v>
      </c>
      <c r="K15" s="15">
        <v>41528</v>
      </c>
      <c r="L15" s="20">
        <f t="shared" si="2"/>
        <v>362.91</v>
      </c>
      <c r="M15" s="20">
        <v>0</v>
      </c>
      <c r="N15" s="36">
        <f t="shared" si="3"/>
        <v>73234.66</v>
      </c>
      <c r="O15" s="44" t="s">
        <v>76</v>
      </c>
      <c r="P15" s="43"/>
      <c r="Q15" s="56" t="s">
        <v>71</v>
      </c>
      <c r="R15" s="56"/>
      <c r="S15" s="56"/>
      <c r="T15" s="56"/>
      <c r="U15" s="56"/>
      <c r="V15" s="56"/>
      <c r="W15" s="56"/>
      <c r="X15" s="56"/>
    </row>
    <row r="16" spans="1:24" s="2" customFormat="1" ht="21.75" customHeight="1">
      <c r="A16" s="16" t="s">
        <v>77</v>
      </c>
      <c r="B16" s="14" t="s">
        <v>78</v>
      </c>
      <c r="C16" s="15">
        <v>41481</v>
      </c>
      <c r="D16" s="16" t="s">
        <v>18</v>
      </c>
      <c r="E16" s="16" t="s">
        <v>19</v>
      </c>
      <c r="F16" s="16" t="s">
        <v>20</v>
      </c>
      <c r="G16" s="19">
        <v>14430</v>
      </c>
      <c r="H16" s="20">
        <v>19573.560000000001</v>
      </c>
      <c r="I16" s="20" t="s">
        <v>79</v>
      </c>
      <c r="J16" s="35">
        <v>6.81</v>
      </c>
      <c r="K16" s="15">
        <v>41543</v>
      </c>
      <c r="L16" s="20">
        <f>12822*0.006</f>
        <v>76.932000000000002</v>
      </c>
      <c r="M16" s="20">
        <v>0</v>
      </c>
      <c r="N16" s="36">
        <f t="shared" si="3"/>
        <v>19496.628000000001</v>
      </c>
      <c r="O16" s="44" t="s">
        <v>80</v>
      </c>
      <c r="P16" s="43"/>
      <c r="Q16" s="56" t="s">
        <v>81</v>
      </c>
      <c r="R16" s="56"/>
      <c r="S16" s="56"/>
      <c r="T16" s="56"/>
      <c r="U16" s="56"/>
      <c r="V16" s="56"/>
      <c r="W16" s="56"/>
      <c r="X16" s="56"/>
    </row>
    <row r="17" spans="1:24" s="2" customFormat="1" ht="21.75" customHeight="1">
      <c r="A17" s="16" t="s">
        <v>82</v>
      </c>
      <c r="B17" s="14" t="s">
        <v>83</v>
      </c>
      <c r="C17" s="15">
        <v>41479</v>
      </c>
      <c r="D17" s="16" t="s">
        <v>18</v>
      </c>
      <c r="E17" s="16" t="s">
        <v>19</v>
      </c>
      <c r="F17" s="16" t="s">
        <v>26</v>
      </c>
      <c r="G17" s="19">
        <v>1416</v>
      </c>
      <c r="H17" s="20">
        <f>G17*3.6</f>
        <v>5097.6000000000004</v>
      </c>
      <c r="I17" s="20" t="s">
        <v>84</v>
      </c>
      <c r="J17" s="35">
        <v>1.92</v>
      </c>
      <c r="K17" s="15">
        <v>41541</v>
      </c>
      <c r="L17" s="20">
        <v>0</v>
      </c>
      <c r="M17" s="20">
        <v>0</v>
      </c>
      <c r="N17" s="36">
        <f t="shared" si="3"/>
        <v>5097.6000000000004</v>
      </c>
      <c r="O17" s="44" t="s">
        <v>85</v>
      </c>
      <c r="P17" s="43"/>
      <c r="Q17" s="56" t="s">
        <v>81</v>
      </c>
      <c r="R17" s="56"/>
      <c r="S17" s="56"/>
      <c r="T17" s="56"/>
      <c r="U17" s="56"/>
      <c r="V17" s="56"/>
      <c r="W17" s="56"/>
      <c r="X17" s="56"/>
    </row>
    <row r="18" spans="1:24" s="2" customFormat="1" ht="21.75" customHeight="1">
      <c r="A18" s="16" t="s">
        <v>86</v>
      </c>
      <c r="B18" s="14" t="s">
        <v>87</v>
      </c>
      <c r="C18" s="15">
        <v>41487</v>
      </c>
      <c r="D18" s="16" t="s">
        <v>18</v>
      </c>
      <c r="E18" s="16" t="s">
        <v>19</v>
      </c>
      <c r="F18" s="16" t="s">
        <v>20</v>
      </c>
      <c r="G18" s="19">
        <v>8040</v>
      </c>
      <c r="H18" s="22">
        <v>28944</v>
      </c>
      <c r="I18" s="20" t="s">
        <v>88</v>
      </c>
      <c r="J18" s="35">
        <v>12.92</v>
      </c>
      <c r="K18" s="15">
        <v>41548</v>
      </c>
      <c r="L18" s="20">
        <f>G18*0.006</f>
        <v>48.24</v>
      </c>
      <c r="M18" s="20">
        <v>0</v>
      </c>
      <c r="N18" s="36">
        <f t="shared" si="3"/>
        <v>28895.759999999998</v>
      </c>
      <c r="O18" s="44" t="s">
        <v>89</v>
      </c>
      <c r="P18" s="43"/>
      <c r="Q18" s="56"/>
      <c r="R18" s="56"/>
      <c r="S18" s="56"/>
      <c r="T18" s="56"/>
      <c r="U18" s="56"/>
      <c r="V18" s="56"/>
      <c r="W18" s="56"/>
      <c r="X18" s="56"/>
    </row>
    <row r="19" spans="1:24" s="2" customFormat="1" ht="21.75" customHeight="1">
      <c r="A19" s="16" t="s">
        <v>90</v>
      </c>
      <c r="B19" s="14" t="s">
        <v>91</v>
      </c>
      <c r="C19" s="15">
        <v>41494</v>
      </c>
      <c r="D19" s="16" t="s">
        <v>18</v>
      </c>
      <c r="E19" s="16" t="s">
        <v>19</v>
      </c>
      <c r="F19" s="16" t="s">
        <v>20</v>
      </c>
      <c r="G19" s="19">
        <v>47507</v>
      </c>
      <c r="H19" s="22">
        <v>60232.66</v>
      </c>
      <c r="I19" s="20" t="s">
        <v>92</v>
      </c>
      <c r="J19" s="35">
        <v>17.43</v>
      </c>
      <c r="K19" s="15">
        <v>41555</v>
      </c>
      <c r="L19" s="20">
        <f>G19*0.006</f>
        <v>285.04199999999997</v>
      </c>
      <c r="M19" s="20">
        <v>987.83</v>
      </c>
      <c r="N19" s="36">
        <f t="shared" ref="N19:N22" si="4">H19-L19-M19</f>
        <v>58959.788</v>
      </c>
      <c r="O19" s="44" t="s">
        <v>93</v>
      </c>
      <c r="P19" s="43"/>
      <c r="Q19" s="56" t="s">
        <v>94</v>
      </c>
      <c r="R19" s="56"/>
      <c r="S19" s="56"/>
      <c r="T19" s="56"/>
      <c r="U19" s="56"/>
      <c r="V19" s="56"/>
      <c r="W19" s="56"/>
      <c r="X19" s="56"/>
    </row>
    <row r="20" spans="1:24" s="2" customFormat="1" ht="21.75" customHeight="1">
      <c r="A20" s="16" t="s">
        <v>95</v>
      </c>
      <c r="B20" s="14" t="s">
        <v>96</v>
      </c>
      <c r="C20" s="15">
        <v>41502</v>
      </c>
      <c r="D20" s="16" t="s">
        <v>18</v>
      </c>
      <c r="E20" s="16" t="s">
        <v>19</v>
      </c>
      <c r="F20" s="16" t="s">
        <v>20</v>
      </c>
      <c r="G20" s="19">
        <v>49766</v>
      </c>
      <c r="H20" s="22">
        <v>63579.15</v>
      </c>
      <c r="I20" s="20" t="s">
        <v>97</v>
      </c>
      <c r="J20" s="35">
        <v>15.19</v>
      </c>
      <c r="K20" s="15">
        <v>41563</v>
      </c>
      <c r="L20" s="20">
        <f t="shared" ref="L20:L28" si="5">G20*0.006</f>
        <v>298.596</v>
      </c>
      <c r="M20" s="20">
        <v>857.87</v>
      </c>
      <c r="N20" s="36">
        <f t="shared" si="4"/>
        <v>62422.684000000001</v>
      </c>
      <c r="O20" s="44" t="s">
        <v>98</v>
      </c>
      <c r="P20" s="43"/>
      <c r="Q20" s="56" t="s">
        <v>94</v>
      </c>
      <c r="R20" s="56"/>
      <c r="S20" s="56"/>
      <c r="T20" s="56"/>
      <c r="U20" s="56"/>
      <c r="V20" s="56"/>
      <c r="W20" s="56"/>
      <c r="X20" s="56"/>
    </row>
    <row r="21" spans="1:24" s="2" customFormat="1" ht="21.75" customHeight="1">
      <c r="A21" s="16" t="s">
        <v>99</v>
      </c>
      <c r="B21" s="14" t="s">
        <v>100</v>
      </c>
      <c r="C21" s="15">
        <v>41509</v>
      </c>
      <c r="D21" s="16" t="s">
        <v>18</v>
      </c>
      <c r="E21" s="16" t="s">
        <v>19</v>
      </c>
      <c r="F21" s="16" t="s">
        <v>20</v>
      </c>
      <c r="G21" s="19">
        <v>6805</v>
      </c>
      <c r="H21" s="20">
        <v>7995.09</v>
      </c>
      <c r="I21" s="20" t="s">
        <v>101</v>
      </c>
      <c r="J21" s="35">
        <v>6.11</v>
      </c>
      <c r="K21" s="15">
        <v>41570</v>
      </c>
      <c r="L21" s="20">
        <f t="shared" si="5"/>
        <v>40.83</v>
      </c>
      <c r="M21" s="20">
        <v>0</v>
      </c>
      <c r="N21" s="36">
        <f t="shared" si="4"/>
        <v>7954.26</v>
      </c>
      <c r="O21" s="44" t="s">
        <v>102</v>
      </c>
      <c r="P21" s="43"/>
      <c r="Q21" s="56" t="s">
        <v>94</v>
      </c>
      <c r="R21" s="56"/>
      <c r="S21" s="56"/>
      <c r="T21" s="56"/>
      <c r="U21" s="56"/>
      <c r="V21" s="56"/>
      <c r="W21" s="56"/>
      <c r="X21" s="56"/>
    </row>
    <row r="22" spans="1:24" s="2" customFormat="1" ht="21.75" customHeight="1">
      <c r="A22" s="16" t="s">
        <v>103</v>
      </c>
      <c r="B22" s="14" t="s">
        <v>104</v>
      </c>
      <c r="C22" s="15">
        <v>41523</v>
      </c>
      <c r="D22" s="16" t="s">
        <v>18</v>
      </c>
      <c r="E22" s="16" t="s">
        <v>19</v>
      </c>
      <c r="F22" s="16" t="s">
        <v>20</v>
      </c>
      <c r="G22" s="19">
        <v>44229</v>
      </c>
      <c r="H22" s="20">
        <v>54955.09</v>
      </c>
      <c r="I22" s="20" t="s">
        <v>105</v>
      </c>
      <c r="J22" s="35">
        <v>15.19</v>
      </c>
      <c r="K22" s="15">
        <v>41584</v>
      </c>
      <c r="L22" s="20">
        <f t="shared" si="5"/>
        <v>265.37400000000002</v>
      </c>
      <c r="M22" s="20">
        <v>0</v>
      </c>
      <c r="N22" s="36">
        <f t="shared" si="4"/>
        <v>54689.716</v>
      </c>
      <c r="O22" s="45" t="s">
        <v>106</v>
      </c>
      <c r="P22" s="43"/>
      <c r="Q22" s="56" t="s">
        <v>94</v>
      </c>
      <c r="R22" s="56"/>
      <c r="S22" s="56"/>
      <c r="T22" s="56"/>
      <c r="U22" s="56"/>
      <c r="V22" s="56"/>
      <c r="W22" s="56"/>
      <c r="X22" s="56"/>
    </row>
    <row r="23" spans="1:24" s="2" customFormat="1" ht="21.75" customHeight="1">
      <c r="A23" s="16" t="s">
        <v>107</v>
      </c>
      <c r="B23" s="14" t="s">
        <v>108</v>
      </c>
      <c r="C23" s="15">
        <v>41523</v>
      </c>
      <c r="D23" s="16" t="s">
        <v>18</v>
      </c>
      <c r="E23" s="16" t="s">
        <v>19</v>
      </c>
      <c r="F23" s="16" t="s">
        <v>26</v>
      </c>
      <c r="G23" s="19">
        <v>519</v>
      </c>
      <c r="H23" s="20">
        <v>611.44000000000005</v>
      </c>
      <c r="I23" s="126" t="s">
        <v>109</v>
      </c>
      <c r="J23" s="35">
        <v>0.49</v>
      </c>
      <c r="K23" s="15">
        <v>41584</v>
      </c>
      <c r="L23" s="20">
        <f t="shared" si="5"/>
        <v>3.1139999999999999</v>
      </c>
      <c r="M23" s="46" t="s">
        <v>110</v>
      </c>
      <c r="N23" s="36">
        <v>708.32600000000002</v>
      </c>
      <c r="O23" s="45" t="s">
        <v>111</v>
      </c>
      <c r="P23" s="43"/>
      <c r="Q23" s="56" t="s">
        <v>94</v>
      </c>
      <c r="R23" s="56"/>
      <c r="S23" s="56"/>
      <c r="T23" s="56"/>
      <c r="U23" s="56"/>
      <c r="V23" s="56"/>
      <c r="W23" s="56"/>
      <c r="X23" s="56"/>
    </row>
    <row r="24" spans="1:24" s="2" customFormat="1" ht="21.75" customHeight="1">
      <c r="A24" s="16" t="s">
        <v>112</v>
      </c>
      <c r="B24" s="14" t="s">
        <v>113</v>
      </c>
      <c r="C24" s="15">
        <v>41537</v>
      </c>
      <c r="D24" s="16" t="s">
        <v>18</v>
      </c>
      <c r="E24" s="16" t="s">
        <v>19</v>
      </c>
      <c r="F24" s="16" t="s">
        <v>20</v>
      </c>
      <c r="G24" s="19">
        <v>31357</v>
      </c>
      <c r="H24" s="20">
        <v>39275.72</v>
      </c>
      <c r="I24" s="20" t="s">
        <v>114</v>
      </c>
      <c r="J24" s="35">
        <v>11.58</v>
      </c>
      <c r="K24" s="15">
        <v>41598</v>
      </c>
      <c r="L24" s="20">
        <f t="shared" si="5"/>
        <v>188.142</v>
      </c>
      <c r="M24" s="46">
        <v>0</v>
      </c>
      <c r="N24" s="36">
        <f t="shared" ref="N24:N29" si="6">H24-L24-M24</f>
        <v>39087.578000000001</v>
      </c>
      <c r="O24" s="44" t="s">
        <v>115</v>
      </c>
      <c r="P24" s="43"/>
      <c r="Q24" s="56" t="s">
        <v>94</v>
      </c>
      <c r="R24" s="56"/>
      <c r="S24" s="56"/>
      <c r="T24" s="56"/>
      <c r="U24" s="56"/>
      <c r="V24" s="56"/>
      <c r="W24" s="56"/>
      <c r="X24" s="56"/>
    </row>
    <row r="25" spans="1:24" s="2" customFormat="1" ht="21.75" customHeight="1">
      <c r="A25" s="16" t="s">
        <v>116</v>
      </c>
      <c r="B25" s="14" t="s">
        <v>117</v>
      </c>
      <c r="C25" s="15">
        <v>41541</v>
      </c>
      <c r="D25" s="16" t="s">
        <v>18</v>
      </c>
      <c r="E25" s="16" t="s">
        <v>19</v>
      </c>
      <c r="F25" s="16" t="s">
        <v>26</v>
      </c>
      <c r="G25" s="19">
        <v>17448</v>
      </c>
      <c r="H25" s="20">
        <v>20331.46</v>
      </c>
      <c r="I25" s="20" t="s">
        <v>118</v>
      </c>
      <c r="J25" s="35">
        <v>5.67</v>
      </c>
      <c r="K25" s="15">
        <v>41602</v>
      </c>
      <c r="L25" s="20">
        <f t="shared" si="5"/>
        <v>104.688</v>
      </c>
      <c r="M25" s="46">
        <v>0</v>
      </c>
      <c r="N25" s="36">
        <f t="shared" si="6"/>
        <v>20226.772000000001</v>
      </c>
      <c r="O25" s="44" t="s">
        <v>119</v>
      </c>
      <c r="P25" s="43"/>
      <c r="Q25" s="56" t="s">
        <v>120</v>
      </c>
      <c r="R25" s="56"/>
      <c r="S25" s="56"/>
      <c r="T25" s="56"/>
      <c r="U25" s="56"/>
      <c r="V25" s="56"/>
      <c r="W25" s="56"/>
      <c r="X25" s="56"/>
    </row>
    <row r="26" spans="1:24" s="2" customFormat="1" ht="21.75" customHeight="1">
      <c r="A26" s="16" t="s">
        <v>121</v>
      </c>
      <c r="B26" s="14" t="s">
        <v>122</v>
      </c>
      <c r="C26" s="15">
        <v>41550</v>
      </c>
      <c r="D26" s="16" t="s">
        <v>18</v>
      </c>
      <c r="E26" s="16" t="s">
        <v>19</v>
      </c>
      <c r="F26" s="16" t="s">
        <v>20</v>
      </c>
      <c r="G26" s="19">
        <v>59853</v>
      </c>
      <c r="H26" s="20">
        <v>75922.09</v>
      </c>
      <c r="I26" s="20" t="s">
        <v>123</v>
      </c>
      <c r="J26" s="35">
        <v>18.97</v>
      </c>
      <c r="K26" s="15">
        <v>41611</v>
      </c>
      <c r="L26" s="20">
        <f t="shared" si="5"/>
        <v>359.11799999999999</v>
      </c>
      <c r="M26" s="20">
        <v>0</v>
      </c>
      <c r="N26" s="36">
        <f t="shared" si="6"/>
        <v>75562.971999999994</v>
      </c>
      <c r="O26" s="47" t="s">
        <v>124</v>
      </c>
      <c r="P26" s="43"/>
      <c r="Q26" s="56" t="s">
        <v>120</v>
      </c>
      <c r="R26" s="56"/>
      <c r="S26" s="56"/>
      <c r="T26" s="56"/>
      <c r="U26" s="56"/>
      <c r="V26" s="56"/>
      <c r="W26" s="56"/>
      <c r="X26" s="56"/>
    </row>
    <row r="27" spans="1:24" s="2" customFormat="1" ht="21.75" customHeight="1">
      <c r="A27" s="16" t="s">
        <v>125</v>
      </c>
      <c r="B27" s="14" t="s">
        <v>126</v>
      </c>
      <c r="C27" s="15">
        <v>41559</v>
      </c>
      <c r="D27" s="16" t="s">
        <v>18</v>
      </c>
      <c r="E27" s="16" t="s">
        <v>19</v>
      </c>
      <c r="F27" s="16" t="s">
        <v>20</v>
      </c>
      <c r="G27" s="19">
        <v>4605</v>
      </c>
      <c r="H27" s="20">
        <v>5492.42</v>
      </c>
      <c r="I27" s="20" t="s">
        <v>127</v>
      </c>
      <c r="J27" s="35">
        <v>3.1</v>
      </c>
      <c r="K27" s="15">
        <v>41620</v>
      </c>
      <c r="L27" s="20">
        <f t="shared" si="5"/>
        <v>27.63</v>
      </c>
      <c r="M27" s="20">
        <v>0</v>
      </c>
      <c r="N27" s="36">
        <f t="shared" si="6"/>
        <v>5464.79</v>
      </c>
      <c r="O27" s="44" t="s">
        <v>128</v>
      </c>
      <c r="P27" s="43"/>
      <c r="Q27" s="56" t="s">
        <v>120</v>
      </c>
      <c r="R27" s="56"/>
      <c r="S27" s="56"/>
      <c r="T27" s="56"/>
      <c r="U27" s="56"/>
      <c r="V27" s="56"/>
      <c r="W27" s="56"/>
      <c r="X27" s="56"/>
    </row>
    <row r="28" spans="1:24" s="2" customFormat="1" ht="21.75" customHeight="1">
      <c r="A28" s="16" t="s">
        <v>129</v>
      </c>
      <c r="B28" s="14" t="s">
        <v>130</v>
      </c>
      <c r="C28" s="15">
        <v>41577</v>
      </c>
      <c r="D28" s="16" t="s">
        <v>18</v>
      </c>
      <c r="E28" s="16" t="s">
        <v>19</v>
      </c>
      <c r="F28" s="16" t="s">
        <v>20</v>
      </c>
      <c r="G28" s="19">
        <v>52586</v>
      </c>
      <c r="H28" s="20">
        <v>65974.09</v>
      </c>
      <c r="I28" s="20" t="s">
        <v>131</v>
      </c>
      <c r="J28" s="35">
        <v>18.260000000000002</v>
      </c>
      <c r="K28" s="15">
        <v>41638</v>
      </c>
      <c r="L28" s="20">
        <f t="shared" si="5"/>
        <v>315.51600000000002</v>
      </c>
      <c r="M28" s="20">
        <v>0</v>
      </c>
      <c r="N28" s="36">
        <f t="shared" si="6"/>
        <v>65658.573999999993</v>
      </c>
      <c r="O28" s="44" t="s">
        <v>132</v>
      </c>
      <c r="P28" s="43"/>
      <c r="Q28" s="56" t="s">
        <v>133</v>
      </c>
      <c r="R28" s="56"/>
      <c r="S28" s="56"/>
      <c r="T28" s="56"/>
      <c r="U28" s="56"/>
      <c r="V28" s="56"/>
      <c r="W28" s="56"/>
      <c r="X28" s="56"/>
    </row>
    <row r="29" spans="1:24" s="2" customFormat="1" ht="21.75" customHeight="1">
      <c r="A29" s="16" t="s">
        <v>134</v>
      </c>
      <c r="B29" s="14" t="s">
        <v>135</v>
      </c>
      <c r="C29" s="15">
        <v>41613</v>
      </c>
      <c r="D29" s="16" t="s">
        <v>18</v>
      </c>
      <c r="E29" s="16" t="s">
        <v>19</v>
      </c>
      <c r="F29" s="16" t="s">
        <v>20</v>
      </c>
      <c r="G29" s="19">
        <v>19800</v>
      </c>
      <c r="H29" s="20">
        <v>33118.92</v>
      </c>
      <c r="I29" s="20" t="s">
        <v>136</v>
      </c>
      <c r="J29" s="16" t="s">
        <v>137</v>
      </c>
      <c r="K29" s="15">
        <v>41310</v>
      </c>
      <c r="L29" s="20">
        <f>15456*0.006</f>
        <v>92.736000000000004</v>
      </c>
      <c r="M29" s="20">
        <v>5045</v>
      </c>
      <c r="N29" s="36">
        <f t="shared" si="6"/>
        <v>27981.184000000001</v>
      </c>
      <c r="O29" s="44" t="s">
        <v>138</v>
      </c>
      <c r="P29" s="43"/>
      <c r="Q29" s="56" t="s">
        <v>139</v>
      </c>
      <c r="R29" s="56"/>
      <c r="S29" s="56"/>
      <c r="T29" s="56"/>
      <c r="U29" s="56"/>
      <c r="V29" s="56"/>
      <c r="W29" s="56"/>
      <c r="X29" s="56"/>
    </row>
    <row r="30" spans="1:24" s="2" customFormat="1" ht="21.75" customHeight="1">
      <c r="A30" s="16"/>
      <c r="B30" s="14"/>
      <c r="C30" s="15"/>
      <c r="D30" s="16"/>
      <c r="E30" s="16"/>
      <c r="F30" s="16"/>
      <c r="G30" s="19"/>
      <c r="H30" s="20"/>
      <c r="I30" s="20"/>
      <c r="J30" s="16"/>
      <c r="K30" s="15"/>
      <c r="L30" s="20"/>
      <c r="M30" s="20"/>
      <c r="N30" s="36"/>
      <c r="O30" s="44" t="s">
        <v>140</v>
      </c>
      <c r="P30" s="43"/>
      <c r="Q30" s="56"/>
      <c r="R30" s="56"/>
      <c r="S30" s="56"/>
      <c r="T30" s="56"/>
      <c r="U30" s="56"/>
      <c r="V30" s="56"/>
      <c r="W30" s="56"/>
      <c r="X30" s="56"/>
    </row>
    <row r="31" spans="1:24" s="2" customFormat="1" ht="21.75" customHeight="1">
      <c r="A31" s="16" t="s">
        <v>141</v>
      </c>
      <c r="B31" s="14" t="s">
        <v>142</v>
      </c>
      <c r="C31" s="15">
        <v>41627</v>
      </c>
      <c r="D31" s="16" t="s">
        <v>18</v>
      </c>
      <c r="E31" s="16" t="s">
        <v>19</v>
      </c>
      <c r="F31" s="16" t="s">
        <v>20</v>
      </c>
      <c r="G31" s="19">
        <v>33162</v>
      </c>
      <c r="H31" s="20">
        <v>42149.66</v>
      </c>
      <c r="I31" s="20" t="s">
        <v>143</v>
      </c>
      <c r="J31" s="16" t="s">
        <v>144</v>
      </c>
      <c r="K31" s="15">
        <v>41324</v>
      </c>
      <c r="L31" s="20">
        <f>H31*0.006</f>
        <v>252.89796000000001</v>
      </c>
      <c r="M31" s="20">
        <v>0</v>
      </c>
      <c r="N31" s="36">
        <f t="shared" ref="N31:N35" si="7">H31-L31-M31</f>
        <v>41896.762040000001</v>
      </c>
      <c r="O31" s="44" t="s">
        <v>145</v>
      </c>
      <c r="P31" s="43"/>
      <c r="Q31" s="56" t="s">
        <v>146</v>
      </c>
      <c r="R31" s="56"/>
      <c r="S31" s="56"/>
      <c r="T31" s="56"/>
      <c r="U31" s="56"/>
      <c r="V31" s="56"/>
      <c r="W31" s="56"/>
      <c r="X31" s="56"/>
    </row>
    <row r="32" spans="1:24" s="2" customFormat="1" ht="21.75" customHeight="1">
      <c r="A32" s="16" t="s">
        <v>147</v>
      </c>
      <c r="B32" s="14" t="s">
        <v>148</v>
      </c>
      <c r="C32" s="15">
        <v>41635</v>
      </c>
      <c r="D32" s="16" t="s">
        <v>18</v>
      </c>
      <c r="E32" s="16" t="s">
        <v>19</v>
      </c>
      <c r="F32" s="16" t="s">
        <v>20</v>
      </c>
      <c r="G32" s="19">
        <v>9408</v>
      </c>
      <c r="H32" s="20">
        <v>11668.44</v>
      </c>
      <c r="I32" s="20" t="s">
        <v>149</v>
      </c>
      <c r="J32" s="16" t="s">
        <v>150</v>
      </c>
      <c r="K32" s="15">
        <v>41332</v>
      </c>
      <c r="L32" s="20">
        <f t="shared" ref="L32:L35" si="8">G32*0.006</f>
        <v>56.448</v>
      </c>
      <c r="M32" s="20">
        <v>0</v>
      </c>
      <c r="N32" s="36">
        <f t="shared" si="7"/>
        <v>11611.992</v>
      </c>
      <c r="O32" s="44" t="s">
        <v>151</v>
      </c>
      <c r="P32" s="43"/>
      <c r="Q32" s="56" t="s">
        <v>146</v>
      </c>
      <c r="R32" s="56"/>
      <c r="S32" s="56"/>
      <c r="T32" s="56"/>
      <c r="U32" s="56"/>
      <c r="V32" s="56"/>
      <c r="W32" s="56"/>
      <c r="X32" s="56"/>
    </row>
    <row r="33" spans="1:24" s="2" customFormat="1" ht="21.75" customHeight="1">
      <c r="A33" s="16" t="s">
        <v>152</v>
      </c>
      <c r="B33" s="14" t="s">
        <v>153</v>
      </c>
      <c r="C33" s="15">
        <v>41641</v>
      </c>
      <c r="D33" s="16" t="s">
        <v>18</v>
      </c>
      <c r="E33" s="16" t="s">
        <v>19</v>
      </c>
      <c r="F33" s="16" t="s">
        <v>20</v>
      </c>
      <c r="G33" s="19">
        <v>16716</v>
      </c>
      <c r="H33" s="20">
        <v>40802.160000000003</v>
      </c>
      <c r="I33" s="20" t="s">
        <v>154</v>
      </c>
      <c r="J33" s="16" t="s">
        <v>155</v>
      </c>
      <c r="K33" s="15">
        <v>41700</v>
      </c>
      <c r="L33" s="20">
        <f>7392*0.006</f>
        <v>44.351999999999997</v>
      </c>
      <c r="M33" s="20">
        <v>0</v>
      </c>
      <c r="N33" s="36">
        <f t="shared" si="7"/>
        <v>40757.807999999997</v>
      </c>
      <c r="O33" s="44" t="s">
        <v>156</v>
      </c>
      <c r="P33" s="43"/>
      <c r="Q33" s="56" t="s">
        <v>157</v>
      </c>
      <c r="R33" s="56"/>
      <c r="S33" s="56"/>
      <c r="T33" s="56"/>
      <c r="U33" s="56"/>
      <c r="V33" s="56"/>
      <c r="W33" s="56"/>
      <c r="X33" s="56"/>
    </row>
    <row r="34" spans="1:24" s="2" customFormat="1" ht="21.75" customHeight="1">
      <c r="A34" s="16" t="s">
        <v>158</v>
      </c>
      <c r="B34" s="14" t="s">
        <v>159</v>
      </c>
      <c r="C34" s="15">
        <v>41655</v>
      </c>
      <c r="D34" s="16" t="s">
        <v>18</v>
      </c>
      <c r="E34" s="16" t="s">
        <v>19</v>
      </c>
      <c r="F34" s="16" t="s">
        <v>20</v>
      </c>
      <c r="G34" s="19">
        <v>60403</v>
      </c>
      <c r="H34" s="20">
        <v>76220.89</v>
      </c>
      <c r="I34" s="20" t="s">
        <v>160</v>
      </c>
      <c r="J34" s="16" t="s">
        <v>161</v>
      </c>
      <c r="K34" s="15">
        <v>41714</v>
      </c>
      <c r="L34" s="20">
        <f t="shared" si="8"/>
        <v>362.41800000000001</v>
      </c>
      <c r="M34" s="20">
        <v>0</v>
      </c>
      <c r="N34" s="36">
        <f t="shared" si="7"/>
        <v>75858.471999999994</v>
      </c>
      <c r="O34" s="44" t="s">
        <v>162</v>
      </c>
      <c r="P34" s="43"/>
      <c r="Q34" s="56" t="s">
        <v>157</v>
      </c>
      <c r="R34" s="56"/>
      <c r="S34" s="56"/>
      <c r="T34" s="56"/>
      <c r="U34" s="56"/>
      <c r="V34" s="56"/>
      <c r="W34" s="56"/>
      <c r="X34" s="56"/>
    </row>
    <row r="35" spans="1:24" s="2" customFormat="1" ht="51.75" customHeight="1">
      <c r="A35" s="16" t="s">
        <v>163</v>
      </c>
      <c r="B35" s="14" t="s">
        <v>164</v>
      </c>
      <c r="C35" s="15">
        <v>41662</v>
      </c>
      <c r="D35" s="16" t="s">
        <v>18</v>
      </c>
      <c r="E35" s="16" t="s">
        <v>19</v>
      </c>
      <c r="F35" s="16" t="s">
        <v>20</v>
      </c>
      <c r="G35" s="19">
        <v>65860</v>
      </c>
      <c r="H35" s="20">
        <v>90532.52</v>
      </c>
      <c r="I35" s="20" t="s">
        <v>165</v>
      </c>
      <c r="J35" s="16" t="s">
        <v>166</v>
      </c>
      <c r="K35" s="15">
        <v>41721</v>
      </c>
      <c r="L35" s="20">
        <f t="shared" si="8"/>
        <v>395.16</v>
      </c>
      <c r="M35" s="20">
        <v>0</v>
      </c>
      <c r="N35" s="36">
        <f t="shared" si="7"/>
        <v>90137.36</v>
      </c>
      <c r="O35" s="48" t="s">
        <v>167</v>
      </c>
      <c r="P35" s="48" t="s">
        <v>168</v>
      </c>
      <c r="Q35" s="56" t="s">
        <v>157</v>
      </c>
      <c r="R35" s="56"/>
      <c r="S35" s="56"/>
      <c r="T35" s="56"/>
      <c r="U35" s="56"/>
      <c r="V35" s="56"/>
      <c r="W35" s="56"/>
      <c r="X35" s="56"/>
    </row>
    <row r="36" spans="1:24" s="2" customFormat="1" ht="12" customHeight="1">
      <c r="A36" s="23"/>
      <c r="B36" s="24"/>
      <c r="C36" s="25"/>
      <c r="D36" s="26"/>
      <c r="E36" s="26"/>
      <c r="F36" s="26"/>
      <c r="G36" s="27"/>
      <c r="H36" s="28"/>
      <c r="I36" s="28"/>
      <c r="J36" s="26"/>
      <c r="K36" s="25"/>
      <c r="L36" s="28"/>
      <c r="M36" s="28"/>
      <c r="N36" s="49"/>
      <c r="O36" s="26"/>
      <c r="P36" s="50"/>
      <c r="Q36" s="56"/>
      <c r="R36" s="56"/>
      <c r="S36" s="56"/>
      <c r="T36" s="56"/>
      <c r="U36" s="56"/>
      <c r="V36" s="56"/>
      <c r="W36" s="56"/>
      <c r="X36" s="56"/>
    </row>
    <row r="37" spans="1:24" s="2" customFormat="1" ht="21.75" customHeight="1">
      <c r="A37" s="16" t="s">
        <v>169</v>
      </c>
      <c r="B37" s="14" t="s">
        <v>170</v>
      </c>
      <c r="C37" s="15">
        <v>41705</v>
      </c>
      <c r="D37" s="16" t="s">
        <v>18</v>
      </c>
      <c r="E37" s="16" t="s">
        <v>19</v>
      </c>
      <c r="F37" s="16" t="s">
        <v>20</v>
      </c>
      <c r="G37" s="19">
        <v>6396</v>
      </c>
      <c r="H37" s="20">
        <v>7714.68</v>
      </c>
      <c r="I37" s="20" t="s">
        <v>171</v>
      </c>
      <c r="J37" s="16" t="s">
        <v>172</v>
      </c>
      <c r="K37" s="15">
        <v>41766</v>
      </c>
      <c r="L37" s="20">
        <f>G37*0.006</f>
        <v>38.375999999999998</v>
      </c>
      <c r="M37" s="20">
        <v>0</v>
      </c>
      <c r="N37" s="36">
        <f t="shared" ref="N37:N39" si="9">H37-L37-M37</f>
        <v>7676.3040000000001</v>
      </c>
      <c r="O37" s="44" t="s">
        <v>173</v>
      </c>
      <c r="P37" s="43"/>
      <c r="Q37" s="56" t="s">
        <v>174</v>
      </c>
      <c r="R37" s="56"/>
      <c r="S37" s="56"/>
      <c r="T37" s="56"/>
      <c r="U37" s="56"/>
      <c r="V37" s="56"/>
      <c r="W37" s="56"/>
      <c r="X37" s="56"/>
    </row>
    <row r="38" spans="1:24" s="2" customFormat="1" ht="39" customHeight="1">
      <c r="A38" s="16" t="s">
        <v>175</v>
      </c>
      <c r="B38" s="14" t="s">
        <v>176</v>
      </c>
      <c r="C38" s="15">
        <v>41720</v>
      </c>
      <c r="D38" s="16" t="s">
        <v>18</v>
      </c>
      <c r="E38" s="16" t="s">
        <v>19</v>
      </c>
      <c r="F38" s="16" t="s">
        <v>20</v>
      </c>
      <c r="G38" s="19">
        <v>74212</v>
      </c>
      <c r="H38" s="20">
        <v>112954.21</v>
      </c>
      <c r="I38" s="20" t="s">
        <v>177</v>
      </c>
      <c r="J38" s="16" t="s">
        <v>178</v>
      </c>
      <c r="K38" s="15">
        <v>41781</v>
      </c>
      <c r="L38" s="20">
        <f>66091*0.006</f>
        <v>396.54599999999999</v>
      </c>
      <c r="M38" s="20">
        <v>0</v>
      </c>
      <c r="N38" s="36">
        <f t="shared" si="9"/>
        <v>112557.664</v>
      </c>
      <c r="O38" s="48" t="s">
        <v>179</v>
      </c>
      <c r="P38" s="48" t="s">
        <v>180</v>
      </c>
      <c r="Q38" s="56" t="s">
        <v>174</v>
      </c>
      <c r="R38" s="56"/>
      <c r="S38" s="56"/>
      <c r="T38" s="56"/>
      <c r="U38" s="56"/>
      <c r="V38" s="56"/>
      <c r="W38" s="56"/>
      <c r="X38" s="56"/>
    </row>
    <row r="39" spans="1:24" s="2" customFormat="1" ht="48.75" customHeight="1">
      <c r="A39" s="16" t="s">
        <v>181</v>
      </c>
      <c r="B39" s="14" t="s">
        <v>182</v>
      </c>
      <c r="C39" s="15">
        <v>41725</v>
      </c>
      <c r="D39" s="16" t="s">
        <v>18</v>
      </c>
      <c r="E39" s="16" t="s">
        <v>19</v>
      </c>
      <c r="F39" s="16" t="s">
        <v>20</v>
      </c>
      <c r="G39" s="19">
        <v>7692</v>
      </c>
      <c r="H39" s="20">
        <v>9346.56</v>
      </c>
      <c r="I39" s="20" t="s">
        <v>183</v>
      </c>
      <c r="J39" s="16" t="s">
        <v>184</v>
      </c>
      <c r="K39" s="15">
        <v>41786</v>
      </c>
      <c r="L39" s="20">
        <f>7692*0.006</f>
        <v>46.152000000000001</v>
      </c>
      <c r="M39" s="20">
        <v>0</v>
      </c>
      <c r="N39" s="36">
        <f t="shared" si="9"/>
        <v>9300.4079999999994</v>
      </c>
      <c r="O39" s="48" t="s">
        <v>185</v>
      </c>
      <c r="P39" s="43"/>
      <c r="Q39" s="56" t="s">
        <v>174</v>
      </c>
      <c r="R39" s="56"/>
      <c r="S39" s="56"/>
      <c r="T39" s="56"/>
      <c r="U39" s="56"/>
      <c r="V39" s="56"/>
      <c r="W39" s="56"/>
      <c r="X39" s="56"/>
    </row>
    <row r="40" spans="1:24" s="2" customFormat="1" ht="38.25" customHeight="1">
      <c r="A40" s="16" t="s">
        <v>186</v>
      </c>
      <c r="B40" s="14" t="s">
        <v>187</v>
      </c>
      <c r="C40" s="15">
        <v>41743</v>
      </c>
      <c r="D40" s="16" t="s">
        <v>18</v>
      </c>
      <c r="E40" s="16" t="s">
        <v>19</v>
      </c>
      <c r="F40" s="16" t="s">
        <v>20</v>
      </c>
      <c r="G40" s="19">
        <v>59212</v>
      </c>
      <c r="H40" s="20">
        <v>76913.38</v>
      </c>
      <c r="I40" s="20" t="s">
        <v>188</v>
      </c>
      <c r="J40" s="16" t="s">
        <v>75</v>
      </c>
      <c r="K40" s="15">
        <v>41804</v>
      </c>
      <c r="L40" s="20">
        <v>355.27199999999999</v>
      </c>
      <c r="M40" s="20">
        <v>0</v>
      </c>
      <c r="N40" s="36">
        <v>76558.107999999993</v>
      </c>
      <c r="O40" s="48" t="s">
        <v>189</v>
      </c>
      <c r="P40" s="48" t="s">
        <v>190</v>
      </c>
      <c r="Q40" s="56" t="s">
        <v>191</v>
      </c>
      <c r="R40" s="56"/>
      <c r="S40" s="56"/>
      <c r="T40" s="56"/>
      <c r="U40" s="56"/>
      <c r="V40" s="56"/>
      <c r="W40" s="56"/>
      <c r="X40" s="56"/>
    </row>
    <row r="41" spans="1:24" s="2" customFormat="1" ht="43.5" customHeight="1">
      <c r="A41" s="16" t="s">
        <v>192</v>
      </c>
      <c r="B41" s="14" t="s">
        <v>193</v>
      </c>
      <c r="C41" s="15">
        <v>41765</v>
      </c>
      <c r="D41" s="16" t="s">
        <v>18</v>
      </c>
      <c r="E41" s="16" t="s">
        <v>19</v>
      </c>
      <c r="F41" s="16" t="s">
        <v>20</v>
      </c>
      <c r="G41" s="19">
        <v>2364</v>
      </c>
      <c r="H41" s="20">
        <v>11979.2</v>
      </c>
      <c r="I41" s="20" t="s">
        <v>194</v>
      </c>
      <c r="J41" s="16" t="s">
        <v>195</v>
      </c>
      <c r="K41" s="15">
        <v>41826</v>
      </c>
      <c r="L41" s="20">
        <v>0</v>
      </c>
      <c r="M41" s="20">
        <v>0</v>
      </c>
      <c r="N41" s="36">
        <v>11979.2</v>
      </c>
      <c r="O41" s="48" t="s">
        <v>196</v>
      </c>
      <c r="P41" s="43"/>
      <c r="Q41" s="56" t="s">
        <v>191</v>
      </c>
      <c r="R41" s="56"/>
      <c r="S41" s="56"/>
      <c r="T41" s="56"/>
      <c r="U41" s="56"/>
      <c r="V41" s="56"/>
      <c r="W41" s="56"/>
      <c r="X41" s="56"/>
    </row>
    <row r="42" spans="1:24" s="2" customFormat="1" ht="27" customHeight="1">
      <c r="A42" s="16" t="s">
        <v>197</v>
      </c>
      <c r="B42" s="14" t="s">
        <v>198</v>
      </c>
      <c r="C42" s="15">
        <v>41776</v>
      </c>
      <c r="D42" s="16" t="s">
        <v>18</v>
      </c>
      <c r="E42" s="16" t="s">
        <v>19</v>
      </c>
      <c r="F42" s="16" t="s">
        <v>20</v>
      </c>
      <c r="G42" s="19">
        <v>60945</v>
      </c>
      <c r="H42" s="20">
        <v>77512.12</v>
      </c>
      <c r="I42" s="20" t="s">
        <v>199</v>
      </c>
      <c r="J42" s="16">
        <v>24.12</v>
      </c>
      <c r="K42" s="15">
        <v>41837</v>
      </c>
      <c r="L42" s="20">
        <v>365.67</v>
      </c>
      <c r="M42" s="20">
        <v>0</v>
      </c>
      <c r="N42" s="36">
        <v>77146.45</v>
      </c>
      <c r="O42" s="48" t="s">
        <v>200</v>
      </c>
      <c r="P42" s="43"/>
      <c r="Q42" s="56" t="s">
        <v>191</v>
      </c>
      <c r="R42" s="56"/>
      <c r="S42" s="56"/>
      <c r="T42" s="56"/>
      <c r="U42" s="56"/>
      <c r="V42" s="56"/>
      <c r="W42" s="56"/>
      <c r="X42" s="56"/>
    </row>
    <row r="43" spans="1:24" s="2" customFormat="1" ht="27" customHeight="1">
      <c r="A43" s="16" t="s">
        <v>201</v>
      </c>
      <c r="B43" s="14" t="s">
        <v>202</v>
      </c>
      <c r="C43" s="15">
        <v>41784</v>
      </c>
      <c r="D43" s="16" t="s">
        <v>18</v>
      </c>
      <c r="E43" s="16" t="s">
        <v>19</v>
      </c>
      <c r="F43" s="16" t="s">
        <v>26</v>
      </c>
      <c r="G43" s="19">
        <v>774</v>
      </c>
      <c r="H43" s="20">
        <v>2709</v>
      </c>
      <c r="I43" s="20" t="s">
        <v>203</v>
      </c>
      <c r="J43" s="16" t="s">
        <v>204</v>
      </c>
      <c r="K43" s="15">
        <v>41845</v>
      </c>
      <c r="L43" s="20">
        <v>0</v>
      </c>
      <c r="M43" s="20">
        <v>0</v>
      </c>
      <c r="N43" s="36">
        <f>H43-L43-M43</f>
        <v>2709</v>
      </c>
      <c r="O43" s="48" t="s">
        <v>205</v>
      </c>
      <c r="P43" s="43"/>
      <c r="Q43" s="56" t="s">
        <v>191</v>
      </c>
      <c r="R43" s="56"/>
      <c r="S43" s="56"/>
      <c r="T43" s="56"/>
      <c r="U43" s="56"/>
      <c r="V43" s="56"/>
      <c r="W43" s="56"/>
      <c r="X43" s="56"/>
    </row>
    <row r="44" spans="1:24" s="2" customFormat="1" ht="27" customHeight="1">
      <c r="A44" s="16" t="s">
        <v>206</v>
      </c>
      <c r="B44" s="14" t="s">
        <v>207</v>
      </c>
      <c r="C44" s="15">
        <v>41795</v>
      </c>
      <c r="D44" s="16" t="s">
        <v>18</v>
      </c>
      <c r="E44" s="16" t="s">
        <v>19</v>
      </c>
      <c r="F44" s="16" t="s">
        <v>20</v>
      </c>
      <c r="G44" s="19">
        <v>71341</v>
      </c>
      <c r="H44" s="20">
        <v>97802.49</v>
      </c>
      <c r="I44" s="20" t="s">
        <v>208</v>
      </c>
      <c r="J44" s="16">
        <v>28.73</v>
      </c>
      <c r="K44" s="15">
        <v>41856</v>
      </c>
      <c r="L44" s="20">
        <v>415.45</v>
      </c>
      <c r="M44" s="20">
        <v>0</v>
      </c>
      <c r="N44" s="36">
        <f t="shared" ref="N44:N68" si="10">H44-L44-M44</f>
        <v>97387.04</v>
      </c>
      <c r="O44" s="48" t="s">
        <v>209</v>
      </c>
      <c r="P44" s="48"/>
      <c r="Q44" s="56" t="s">
        <v>210</v>
      </c>
      <c r="R44" s="56"/>
      <c r="S44" s="56"/>
      <c r="T44" s="56"/>
      <c r="U44" s="56"/>
      <c r="V44" s="56"/>
      <c r="W44" s="56"/>
      <c r="X44" s="56"/>
    </row>
    <row r="45" spans="1:24" s="2" customFormat="1" ht="36" customHeight="1">
      <c r="A45" s="16" t="s">
        <v>211</v>
      </c>
      <c r="B45" s="14" t="s">
        <v>212</v>
      </c>
      <c r="C45" s="15">
        <v>41809</v>
      </c>
      <c r="D45" s="16" t="s">
        <v>18</v>
      </c>
      <c r="E45" s="16" t="s">
        <v>19</v>
      </c>
      <c r="F45" s="16" t="s">
        <v>20</v>
      </c>
      <c r="G45" s="19">
        <v>4548</v>
      </c>
      <c r="H45" s="20">
        <v>5748.12</v>
      </c>
      <c r="I45" s="20" t="s">
        <v>213</v>
      </c>
      <c r="J45" s="16">
        <v>2.36</v>
      </c>
      <c r="K45" s="15">
        <v>41870</v>
      </c>
      <c r="L45" s="20">
        <f>G45*0.006</f>
        <v>27.288</v>
      </c>
      <c r="M45" s="20">
        <v>0</v>
      </c>
      <c r="N45" s="36">
        <f t="shared" si="10"/>
        <v>5720.8320000000003</v>
      </c>
      <c r="O45" s="48" t="s">
        <v>214</v>
      </c>
      <c r="P45" s="48" t="s">
        <v>215</v>
      </c>
      <c r="Q45" s="56" t="s">
        <v>210</v>
      </c>
      <c r="R45" s="56"/>
      <c r="S45" s="56"/>
      <c r="T45" s="56"/>
      <c r="U45" s="56"/>
      <c r="V45" s="56"/>
      <c r="W45" s="56"/>
      <c r="X45" s="56"/>
    </row>
    <row r="46" spans="1:24" s="2" customFormat="1" ht="39.75" customHeight="1">
      <c r="A46" s="16" t="s">
        <v>216</v>
      </c>
      <c r="B46" s="14" t="s">
        <v>217</v>
      </c>
      <c r="C46" s="15">
        <v>41816</v>
      </c>
      <c r="D46" s="16" t="s">
        <v>18</v>
      </c>
      <c r="E46" s="16" t="s">
        <v>19</v>
      </c>
      <c r="F46" s="16" t="s">
        <v>20</v>
      </c>
      <c r="G46" s="19">
        <v>5254</v>
      </c>
      <c r="H46" s="20">
        <v>6830.2</v>
      </c>
      <c r="I46" s="20" t="s">
        <v>218</v>
      </c>
      <c r="J46" s="16">
        <v>1.68</v>
      </c>
      <c r="K46" s="15">
        <v>41877</v>
      </c>
      <c r="L46" s="20">
        <f t="shared" ref="L46:L53" si="11">G46*0.006</f>
        <v>31.524000000000001</v>
      </c>
      <c r="M46" s="20">
        <v>0</v>
      </c>
      <c r="N46" s="36">
        <f t="shared" si="10"/>
        <v>6798.6760000000004</v>
      </c>
      <c r="O46" s="48" t="s">
        <v>219</v>
      </c>
      <c r="P46" s="43"/>
      <c r="Q46" s="56" t="s">
        <v>210</v>
      </c>
      <c r="R46" s="56"/>
      <c r="S46" s="56"/>
      <c r="T46" s="56"/>
      <c r="U46" s="56"/>
      <c r="V46" s="56"/>
      <c r="W46" s="56"/>
      <c r="X46" s="56"/>
    </row>
    <row r="47" spans="1:24" s="2" customFormat="1" ht="38.25" customHeight="1">
      <c r="A47" s="16" t="s">
        <v>220</v>
      </c>
      <c r="B47" s="14" t="s">
        <v>221</v>
      </c>
      <c r="C47" s="15">
        <v>41830</v>
      </c>
      <c r="D47" s="16" t="s">
        <v>18</v>
      </c>
      <c r="E47" s="16" t="s">
        <v>19</v>
      </c>
      <c r="F47" s="16" t="s">
        <v>20</v>
      </c>
      <c r="G47" s="19">
        <v>59147</v>
      </c>
      <c r="H47" s="20">
        <v>76379.23</v>
      </c>
      <c r="I47" s="20" t="s">
        <v>222</v>
      </c>
      <c r="J47" s="16">
        <v>22.53</v>
      </c>
      <c r="K47" s="15">
        <v>41892</v>
      </c>
      <c r="L47" s="20">
        <f t="shared" si="11"/>
        <v>354.88200000000001</v>
      </c>
      <c r="M47" s="20">
        <v>0</v>
      </c>
      <c r="N47" s="36">
        <f t="shared" si="10"/>
        <v>76024.347999999998</v>
      </c>
      <c r="O47" s="48" t="s">
        <v>223</v>
      </c>
      <c r="P47" s="48" t="s">
        <v>224</v>
      </c>
      <c r="Q47" s="56" t="s">
        <v>225</v>
      </c>
      <c r="R47" s="56"/>
      <c r="S47" s="56"/>
      <c r="T47" s="56"/>
      <c r="U47" s="56"/>
      <c r="V47" s="56"/>
      <c r="W47" s="56"/>
      <c r="X47" s="56"/>
    </row>
    <row r="48" spans="1:24" s="2" customFormat="1" ht="27.75" customHeight="1">
      <c r="A48" s="16" t="s">
        <v>226</v>
      </c>
      <c r="B48" s="14" t="s">
        <v>227</v>
      </c>
      <c r="C48" s="15">
        <v>41851</v>
      </c>
      <c r="D48" s="16" t="s">
        <v>18</v>
      </c>
      <c r="E48" s="16" t="s">
        <v>19</v>
      </c>
      <c r="F48" s="16" t="s">
        <v>20</v>
      </c>
      <c r="G48" s="19">
        <v>13800</v>
      </c>
      <c r="H48" s="20">
        <v>17070.84</v>
      </c>
      <c r="I48" s="20" t="s">
        <v>228</v>
      </c>
      <c r="J48" s="16">
        <v>6.3</v>
      </c>
      <c r="K48" s="15">
        <v>41912</v>
      </c>
      <c r="L48" s="20">
        <f t="shared" si="11"/>
        <v>82.8</v>
      </c>
      <c r="M48" s="20">
        <v>0</v>
      </c>
      <c r="N48" s="36">
        <f t="shared" si="10"/>
        <v>16988.04</v>
      </c>
      <c r="O48" s="48" t="s">
        <v>229</v>
      </c>
      <c r="P48" s="43"/>
      <c r="Q48" s="56" t="s">
        <v>225</v>
      </c>
      <c r="R48" s="56"/>
      <c r="S48" s="56"/>
      <c r="T48" s="56"/>
      <c r="U48" s="56"/>
      <c r="V48" s="56"/>
      <c r="W48" s="56"/>
      <c r="X48" s="56"/>
    </row>
    <row r="49" spans="1:27" s="2" customFormat="1" ht="41.25" customHeight="1">
      <c r="A49" s="16" t="s">
        <v>230</v>
      </c>
      <c r="B49" s="14" t="s">
        <v>231</v>
      </c>
      <c r="C49" s="15">
        <v>41865</v>
      </c>
      <c r="D49" s="16" t="s">
        <v>18</v>
      </c>
      <c r="E49" s="16" t="s">
        <v>19</v>
      </c>
      <c r="F49" s="16" t="s">
        <v>20</v>
      </c>
      <c r="G49" s="19">
        <v>52410</v>
      </c>
      <c r="H49" s="20">
        <v>69083.62</v>
      </c>
      <c r="I49" s="20" t="s">
        <v>232</v>
      </c>
      <c r="J49" s="16" t="s">
        <v>233</v>
      </c>
      <c r="K49" s="15">
        <v>41926</v>
      </c>
      <c r="L49" s="20">
        <f t="shared" si="11"/>
        <v>314.45999999999998</v>
      </c>
      <c r="M49" s="20">
        <v>0</v>
      </c>
      <c r="N49" s="36">
        <f t="shared" si="10"/>
        <v>68769.16</v>
      </c>
      <c r="O49" s="48" t="s">
        <v>234</v>
      </c>
      <c r="P49" s="48" t="s">
        <v>235</v>
      </c>
      <c r="Q49" s="56" t="s">
        <v>236</v>
      </c>
      <c r="R49" s="56"/>
      <c r="S49" s="56"/>
      <c r="T49" s="56"/>
      <c r="U49" s="56"/>
      <c r="V49" s="56"/>
      <c r="W49" s="56"/>
      <c r="X49" s="56"/>
    </row>
    <row r="50" spans="1:27" s="2" customFormat="1" ht="99" customHeight="1">
      <c r="A50" s="16" t="s">
        <v>237</v>
      </c>
      <c r="B50" s="14" t="s">
        <v>238</v>
      </c>
      <c r="C50" s="15">
        <v>41888</v>
      </c>
      <c r="D50" s="16" t="s">
        <v>18</v>
      </c>
      <c r="E50" s="16" t="s">
        <v>19</v>
      </c>
      <c r="F50" s="16" t="s">
        <v>20</v>
      </c>
      <c r="G50" s="19">
        <v>47923</v>
      </c>
      <c r="H50" s="20">
        <v>139015.16</v>
      </c>
      <c r="I50" s="20" t="s">
        <v>239</v>
      </c>
      <c r="J50" s="16" t="s">
        <v>240</v>
      </c>
      <c r="K50" s="15">
        <v>41949</v>
      </c>
      <c r="L50" s="20">
        <f t="shared" si="11"/>
        <v>287.53800000000001</v>
      </c>
      <c r="M50" s="20">
        <v>639</v>
      </c>
      <c r="N50" s="36">
        <f t="shared" si="10"/>
        <v>138088.622</v>
      </c>
      <c r="O50" s="48" t="s">
        <v>241</v>
      </c>
      <c r="P50" s="48" t="s">
        <v>242</v>
      </c>
      <c r="Q50" s="56" t="s">
        <v>243</v>
      </c>
      <c r="R50" s="56"/>
      <c r="S50" s="56"/>
      <c r="T50" s="56"/>
      <c r="U50" s="56"/>
      <c r="V50" s="56"/>
      <c r="W50" s="56"/>
      <c r="X50" s="56"/>
    </row>
    <row r="51" spans="1:27" s="2" customFormat="1" ht="42.75" customHeight="1">
      <c r="A51" s="16" t="s">
        <v>244</v>
      </c>
      <c r="B51" s="14" t="s">
        <v>245</v>
      </c>
      <c r="C51" s="15">
        <v>41891</v>
      </c>
      <c r="D51" s="16" t="s">
        <v>18</v>
      </c>
      <c r="E51" s="16" t="s">
        <v>19</v>
      </c>
      <c r="F51" s="16" t="s">
        <v>26</v>
      </c>
      <c r="G51" s="19">
        <v>3010</v>
      </c>
      <c r="H51" s="20">
        <v>3461.5</v>
      </c>
      <c r="I51" s="20" t="s">
        <v>246</v>
      </c>
      <c r="J51" s="16" t="s">
        <v>247</v>
      </c>
      <c r="K51" s="15">
        <v>41952</v>
      </c>
      <c r="L51" s="20">
        <f t="shared" si="11"/>
        <v>18.059999999999999</v>
      </c>
      <c r="M51" s="20">
        <v>0</v>
      </c>
      <c r="N51" s="36">
        <f t="shared" si="10"/>
        <v>3443.44</v>
      </c>
      <c r="O51" s="48" t="s">
        <v>248</v>
      </c>
      <c r="P51" s="43"/>
      <c r="Q51" s="56" t="s">
        <v>249</v>
      </c>
      <c r="R51" s="56"/>
      <c r="S51" s="56"/>
      <c r="T51" s="56"/>
      <c r="U51" s="56"/>
      <c r="V51" s="56"/>
      <c r="W51" s="56"/>
      <c r="X51" s="56"/>
    </row>
    <row r="52" spans="1:27" s="2" customFormat="1" ht="67.5" customHeight="1">
      <c r="A52" s="16" t="s">
        <v>250</v>
      </c>
      <c r="B52" s="14" t="s">
        <v>251</v>
      </c>
      <c r="C52" s="15">
        <v>41895</v>
      </c>
      <c r="D52" s="16" t="s">
        <v>18</v>
      </c>
      <c r="E52" s="16" t="s">
        <v>19</v>
      </c>
      <c r="F52" s="16" t="s">
        <v>20</v>
      </c>
      <c r="G52" s="29">
        <v>51838</v>
      </c>
      <c r="H52" s="20">
        <v>71753.17</v>
      </c>
      <c r="I52" s="20" t="s">
        <v>252</v>
      </c>
      <c r="J52" s="16" t="s">
        <v>75</v>
      </c>
      <c r="K52" s="15">
        <v>41956</v>
      </c>
      <c r="L52" s="20">
        <f t="shared" si="11"/>
        <v>311.02800000000002</v>
      </c>
      <c r="M52" s="20">
        <v>0</v>
      </c>
      <c r="N52" s="36">
        <f t="shared" si="10"/>
        <v>71442.142000000007</v>
      </c>
      <c r="O52" s="48" t="s">
        <v>253</v>
      </c>
      <c r="P52" s="43"/>
      <c r="Q52" s="164" t="s">
        <v>254</v>
      </c>
      <c r="R52" s="56"/>
      <c r="S52" s="56"/>
      <c r="T52" s="56"/>
      <c r="U52" s="56"/>
      <c r="V52" s="56"/>
      <c r="W52" s="56"/>
      <c r="X52" s="56"/>
      <c r="AA52" s="58"/>
    </row>
    <row r="53" spans="1:27" s="2" customFormat="1" ht="66.75" customHeight="1">
      <c r="A53" s="16" t="s">
        <v>255</v>
      </c>
      <c r="B53" s="14" t="s">
        <v>256</v>
      </c>
      <c r="C53" s="15">
        <v>41902</v>
      </c>
      <c r="D53" s="16" t="s">
        <v>18</v>
      </c>
      <c r="E53" s="16" t="s">
        <v>19</v>
      </c>
      <c r="F53" s="16" t="s">
        <v>20</v>
      </c>
      <c r="G53" s="29">
        <v>15720</v>
      </c>
      <c r="H53" s="20">
        <v>53546.77</v>
      </c>
      <c r="I53" s="20" t="s">
        <v>257</v>
      </c>
      <c r="J53" s="16" t="s">
        <v>75</v>
      </c>
      <c r="K53" s="15">
        <v>41963</v>
      </c>
      <c r="L53" s="20">
        <f t="shared" si="11"/>
        <v>94.32</v>
      </c>
      <c r="M53" s="20">
        <v>0</v>
      </c>
      <c r="N53" s="36">
        <f t="shared" si="10"/>
        <v>53452.45</v>
      </c>
      <c r="O53" s="48" t="s">
        <v>258</v>
      </c>
      <c r="P53" s="43"/>
      <c r="Q53" s="164" t="s">
        <v>259</v>
      </c>
      <c r="R53" s="56"/>
      <c r="S53" s="56"/>
      <c r="T53" s="56"/>
      <c r="U53" s="56"/>
      <c r="V53" s="56"/>
      <c r="W53" s="56"/>
      <c r="X53" s="56"/>
    </row>
    <row r="54" spans="1:27" s="2" customFormat="1" ht="66.400000000000006" customHeight="1">
      <c r="A54" s="16" t="s">
        <v>260</v>
      </c>
      <c r="B54" s="14" t="s">
        <v>261</v>
      </c>
      <c r="C54" s="15">
        <v>41921</v>
      </c>
      <c r="D54" s="16" t="s">
        <v>18</v>
      </c>
      <c r="E54" s="16" t="s">
        <v>19</v>
      </c>
      <c r="F54" s="16" t="s">
        <v>20</v>
      </c>
      <c r="G54" s="19">
        <v>64748</v>
      </c>
      <c r="H54" s="20">
        <v>84957.94</v>
      </c>
      <c r="I54" s="20" t="s">
        <v>262</v>
      </c>
      <c r="J54" s="16" t="s">
        <v>75</v>
      </c>
      <c r="K54" s="15">
        <v>41982</v>
      </c>
      <c r="L54" s="20">
        <f t="shared" ref="L54:L60" si="12">G54*0.006</f>
        <v>388.488</v>
      </c>
      <c r="M54" s="20">
        <v>0</v>
      </c>
      <c r="N54" s="36">
        <f t="shared" si="10"/>
        <v>84569.452000000005</v>
      </c>
      <c r="O54" s="48" t="s">
        <v>263</v>
      </c>
      <c r="P54" s="48" t="s">
        <v>264</v>
      </c>
      <c r="Q54" s="57" t="s">
        <v>265</v>
      </c>
      <c r="R54" s="56"/>
      <c r="S54" s="56"/>
      <c r="T54" s="56"/>
      <c r="U54" s="56"/>
      <c r="V54" s="56"/>
      <c r="W54" s="56"/>
      <c r="X54" s="56"/>
    </row>
    <row r="55" spans="1:27" s="2" customFormat="1" ht="36.75" customHeight="1">
      <c r="A55" s="16" t="s">
        <v>266</v>
      </c>
      <c r="B55" s="14" t="s">
        <v>261</v>
      </c>
      <c r="C55" s="15">
        <v>41928</v>
      </c>
      <c r="D55" s="16" t="s">
        <v>18</v>
      </c>
      <c r="E55" s="16" t="s">
        <v>19</v>
      </c>
      <c r="F55" s="16" t="s">
        <v>20</v>
      </c>
      <c r="G55" s="30">
        <v>596</v>
      </c>
      <c r="H55" s="22">
        <v>796.97</v>
      </c>
      <c r="I55" s="20" t="s">
        <v>267</v>
      </c>
      <c r="J55" s="16" t="s">
        <v>268</v>
      </c>
      <c r="K55" s="15">
        <v>41989</v>
      </c>
      <c r="L55" s="20">
        <f t="shared" si="12"/>
        <v>3.5760000000000001</v>
      </c>
      <c r="M55" s="20">
        <v>0</v>
      </c>
      <c r="N55" s="36">
        <f t="shared" si="10"/>
        <v>793.39400000000001</v>
      </c>
      <c r="O55" s="48" t="s">
        <v>269</v>
      </c>
      <c r="P55" s="43"/>
      <c r="Q55" s="57" t="s">
        <v>270</v>
      </c>
      <c r="R55" s="56"/>
      <c r="S55" s="56"/>
      <c r="T55" s="56"/>
      <c r="U55" s="56"/>
      <c r="V55" s="56"/>
      <c r="W55" s="56"/>
      <c r="X55" s="56"/>
    </row>
    <row r="56" spans="1:27" s="2" customFormat="1" ht="22.5" customHeight="1">
      <c r="A56" s="16" t="s">
        <v>271</v>
      </c>
      <c r="B56" s="14" t="s">
        <v>272</v>
      </c>
      <c r="C56" s="15">
        <v>41935</v>
      </c>
      <c r="D56" s="16" t="s">
        <v>18</v>
      </c>
      <c r="E56" s="16" t="s">
        <v>19</v>
      </c>
      <c r="F56" s="16" t="s">
        <v>26</v>
      </c>
      <c r="G56" s="30">
        <v>2167</v>
      </c>
      <c r="H56" s="22">
        <v>13599.64</v>
      </c>
      <c r="I56" s="20" t="s">
        <v>273</v>
      </c>
      <c r="J56" s="16" t="s">
        <v>274</v>
      </c>
      <c r="K56" s="15">
        <v>41996</v>
      </c>
      <c r="L56" s="20">
        <f t="shared" si="12"/>
        <v>13.002000000000001</v>
      </c>
      <c r="M56" s="20">
        <v>0</v>
      </c>
      <c r="N56" s="36">
        <f t="shared" si="10"/>
        <v>13586.638000000001</v>
      </c>
      <c r="O56" s="48" t="s">
        <v>275</v>
      </c>
      <c r="P56" s="43"/>
      <c r="Q56" s="56" t="s">
        <v>276</v>
      </c>
      <c r="R56" s="56"/>
      <c r="S56" s="56"/>
      <c r="T56" s="56"/>
      <c r="U56" s="56"/>
      <c r="V56" s="56"/>
      <c r="W56" s="56"/>
      <c r="X56" s="56"/>
    </row>
    <row r="57" spans="1:27" s="2" customFormat="1" ht="42" customHeight="1">
      <c r="A57" s="16" t="s">
        <v>277</v>
      </c>
      <c r="B57" s="14" t="s">
        <v>278</v>
      </c>
      <c r="C57" s="15">
        <v>41939</v>
      </c>
      <c r="D57" s="16" t="s">
        <v>18</v>
      </c>
      <c r="E57" s="16" t="s">
        <v>19</v>
      </c>
      <c r="F57" s="16" t="s">
        <v>26</v>
      </c>
      <c r="G57" s="30">
        <v>2329</v>
      </c>
      <c r="H57" s="22">
        <v>3260</v>
      </c>
      <c r="I57" s="20" t="s">
        <v>279</v>
      </c>
      <c r="J57" s="16" t="s">
        <v>280</v>
      </c>
      <c r="K57" s="15">
        <v>42000</v>
      </c>
      <c r="L57" s="20">
        <f t="shared" si="12"/>
        <v>13.974</v>
      </c>
      <c r="M57" s="20">
        <v>0</v>
      </c>
      <c r="N57" s="36">
        <f t="shared" si="10"/>
        <v>3246.0259999999998</v>
      </c>
      <c r="O57" s="48" t="s">
        <v>281</v>
      </c>
      <c r="P57" s="43"/>
      <c r="Q57" s="57" t="s">
        <v>282</v>
      </c>
      <c r="R57" s="56"/>
      <c r="S57" s="56"/>
      <c r="T57" s="56"/>
      <c r="U57" s="56"/>
      <c r="V57" s="56"/>
      <c r="W57" s="56"/>
      <c r="X57" s="56"/>
    </row>
    <row r="58" spans="1:27" s="2" customFormat="1" ht="33.4" customHeight="1">
      <c r="A58" s="16" t="s">
        <v>283</v>
      </c>
      <c r="B58" s="14" t="s">
        <v>284</v>
      </c>
      <c r="C58" s="15">
        <v>41942</v>
      </c>
      <c r="D58" s="16" t="s">
        <v>18</v>
      </c>
      <c r="E58" s="16" t="s">
        <v>19</v>
      </c>
      <c r="F58" s="16" t="s">
        <v>20</v>
      </c>
      <c r="G58" s="30">
        <v>72720</v>
      </c>
      <c r="H58" s="22">
        <v>93174.03</v>
      </c>
      <c r="I58" s="20" t="s">
        <v>285</v>
      </c>
      <c r="J58" s="16" t="s">
        <v>75</v>
      </c>
      <c r="K58" s="15">
        <v>42003</v>
      </c>
      <c r="L58" s="20">
        <f t="shared" si="12"/>
        <v>436.32</v>
      </c>
      <c r="M58" s="20">
        <v>0</v>
      </c>
      <c r="N58" s="36">
        <f t="shared" si="10"/>
        <v>92737.71</v>
      </c>
      <c r="O58" s="48" t="s">
        <v>286</v>
      </c>
      <c r="P58" s="43"/>
      <c r="Q58" s="56" t="s">
        <v>276</v>
      </c>
      <c r="R58" s="56"/>
      <c r="S58" s="56"/>
      <c r="T58" s="56"/>
      <c r="U58" s="56"/>
      <c r="V58" s="56"/>
      <c r="W58" s="56"/>
      <c r="X58" s="56"/>
    </row>
    <row r="59" spans="1:27" s="2" customFormat="1" ht="31.9" customHeight="1">
      <c r="A59" s="16" t="s">
        <v>287</v>
      </c>
      <c r="B59" s="14" t="s">
        <v>288</v>
      </c>
      <c r="C59" s="15">
        <v>41949</v>
      </c>
      <c r="D59" s="16" t="s">
        <v>18</v>
      </c>
      <c r="E59" s="16" t="s">
        <v>19</v>
      </c>
      <c r="F59" s="16" t="s">
        <v>20</v>
      </c>
      <c r="G59" s="30">
        <v>2758</v>
      </c>
      <c r="H59" s="22">
        <v>3378.55</v>
      </c>
      <c r="I59" s="20" t="s">
        <v>289</v>
      </c>
      <c r="J59" s="16" t="s">
        <v>290</v>
      </c>
      <c r="K59" s="15">
        <v>42010</v>
      </c>
      <c r="L59" s="20">
        <f t="shared" si="12"/>
        <v>16.547999999999998</v>
      </c>
      <c r="M59" s="20">
        <v>0</v>
      </c>
      <c r="N59" s="36">
        <f t="shared" si="10"/>
        <v>3362.002</v>
      </c>
      <c r="O59" s="48" t="s">
        <v>291</v>
      </c>
      <c r="P59" s="43"/>
      <c r="Q59" s="56" t="s">
        <v>276</v>
      </c>
      <c r="R59" s="56"/>
      <c r="S59" s="56"/>
      <c r="T59" s="56"/>
      <c r="U59" s="56"/>
      <c r="V59" s="56"/>
      <c r="W59" s="56"/>
      <c r="X59" s="56"/>
    </row>
    <row r="60" spans="1:27" s="2" customFormat="1" ht="38.65" customHeight="1">
      <c r="A60" s="16" t="s">
        <v>292</v>
      </c>
      <c r="B60" s="14" t="s">
        <v>293</v>
      </c>
      <c r="C60" s="15">
        <v>41949</v>
      </c>
      <c r="D60" s="16" t="s">
        <v>18</v>
      </c>
      <c r="E60" s="16" t="s">
        <v>19</v>
      </c>
      <c r="F60" s="16" t="s">
        <v>26</v>
      </c>
      <c r="G60" s="30">
        <v>1139</v>
      </c>
      <c r="H60" s="22">
        <v>1395.28</v>
      </c>
      <c r="I60" s="20" t="s">
        <v>294</v>
      </c>
      <c r="J60" s="16" t="s">
        <v>295</v>
      </c>
      <c r="K60" s="15">
        <v>42010</v>
      </c>
      <c r="L60" s="20">
        <f t="shared" si="12"/>
        <v>6.8339999999999996</v>
      </c>
      <c r="M60" s="20">
        <v>0</v>
      </c>
      <c r="N60" s="36">
        <f t="shared" si="10"/>
        <v>1388.4459999999999</v>
      </c>
      <c r="O60" s="48" t="s">
        <v>296</v>
      </c>
      <c r="P60" s="43"/>
      <c r="Q60" s="56" t="s">
        <v>276</v>
      </c>
      <c r="R60" s="56"/>
      <c r="S60" s="56"/>
      <c r="T60" s="56"/>
      <c r="U60" s="56"/>
      <c r="V60" s="56"/>
      <c r="W60" s="56"/>
      <c r="X60" s="56"/>
    </row>
    <row r="61" spans="1:27" s="2" customFormat="1" ht="32.65" customHeight="1">
      <c r="A61" s="16" t="s">
        <v>297</v>
      </c>
      <c r="B61" s="14" t="s">
        <v>298</v>
      </c>
      <c r="C61" s="15">
        <v>41977</v>
      </c>
      <c r="D61" s="16" t="s">
        <v>18</v>
      </c>
      <c r="E61" s="16" t="s">
        <v>19</v>
      </c>
      <c r="F61" s="16" t="s">
        <v>20</v>
      </c>
      <c r="G61" s="30">
        <v>74506</v>
      </c>
      <c r="H61" s="22">
        <v>102912.74</v>
      </c>
      <c r="I61" s="20" t="s">
        <v>299</v>
      </c>
      <c r="J61" s="16" t="s">
        <v>300</v>
      </c>
      <c r="K61" s="15">
        <v>42039</v>
      </c>
      <c r="L61" s="20">
        <v>425.36</v>
      </c>
      <c r="M61" s="20">
        <v>0</v>
      </c>
      <c r="N61" s="36">
        <f t="shared" si="10"/>
        <v>102487.38</v>
      </c>
      <c r="O61" s="48" t="s">
        <v>301</v>
      </c>
      <c r="P61" s="48" t="s">
        <v>302</v>
      </c>
      <c r="Q61" s="56" t="s">
        <v>276</v>
      </c>
      <c r="R61" s="56"/>
      <c r="S61" s="56"/>
      <c r="T61" s="56"/>
      <c r="U61" s="56"/>
      <c r="V61" s="56"/>
      <c r="W61" s="56"/>
      <c r="X61" s="56"/>
    </row>
    <row r="62" spans="1:27" s="2" customFormat="1" ht="22.5" customHeight="1">
      <c r="A62" s="16" t="s">
        <v>303</v>
      </c>
      <c r="B62" s="14" t="s">
        <v>288</v>
      </c>
      <c r="C62" s="15">
        <v>41966</v>
      </c>
      <c r="D62" s="16" t="s">
        <v>18</v>
      </c>
      <c r="E62" s="16" t="s">
        <v>19</v>
      </c>
      <c r="F62" s="16" t="s">
        <v>26</v>
      </c>
      <c r="G62" s="30">
        <v>1774</v>
      </c>
      <c r="H62" s="22">
        <v>2173.15</v>
      </c>
      <c r="I62" s="20" t="s">
        <v>304</v>
      </c>
      <c r="J62" s="16" t="s">
        <v>305</v>
      </c>
      <c r="K62" s="15">
        <v>42027</v>
      </c>
      <c r="L62" s="20">
        <f t="shared" ref="L62:L67" si="13">G62*0.006</f>
        <v>10.644</v>
      </c>
      <c r="M62" s="20">
        <v>0</v>
      </c>
      <c r="N62" s="36">
        <f t="shared" si="10"/>
        <v>2162.5059999999999</v>
      </c>
      <c r="O62" s="48" t="s">
        <v>306</v>
      </c>
      <c r="P62" s="43"/>
      <c r="Q62" s="56" t="s">
        <v>276</v>
      </c>
      <c r="R62" s="56"/>
      <c r="S62" s="56"/>
      <c r="T62" s="56"/>
      <c r="U62" s="56"/>
      <c r="V62" s="56"/>
      <c r="W62" s="56"/>
      <c r="X62" s="56"/>
    </row>
    <row r="63" spans="1:27" s="2" customFormat="1" ht="40.9" customHeight="1">
      <c r="A63" s="16" t="s">
        <v>307</v>
      </c>
      <c r="B63" s="14" t="s">
        <v>308</v>
      </c>
      <c r="C63" s="15">
        <v>41990</v>
      </c>
      <c r="D63" s="16" t="s">
        <v>18</v>
      </c>
      <c r="E63" s="16" t="s">
        <v>19</v>
      </c>
      <c r="F63" s="16" t="s">
        <v>20</v>
      </c>
      <c r="G63" s="30">
        <v>12857</v>
      </c>
      <c r="H63" s="22">
        <v>15868.01</v>
      </c>
      <c r="I63" s="20" t="s">
        <v>309</v>
      </c>
      <c r="J63" s="16" t="s">
        <v>310</v>
      </c>
      <c r="K63" s="15">
        <v>42052</v>
      </c>
      <c r="L63" s="20">
        <f t="shared" si="13"/>
        <v>77.141999999999996</v>
      </c>
      <c r="M63" s="20">
        <v>0</v>
      </c>
      <c r="N63" s="36">
        <f t="shared" si="10"/>
        <v>15790.868</v>
      </c>
      <c r="O63" s="51" t="s">
        <v>311</v>
      </c>
      <c r="P63" s="43"/>
      <c r="Q63" s="56" t="s">
        <v>276</v>
      </c>
      <c r="R63" s="56"/>
      <c r="S63" s="56"/>
      <c r="T63" s="56"/>
      <c r="U63" s="56"/>
      <c r="V63" s="56"/>
      <c r="W63" s="56"/>
      <c r="X63" s="56"/>
    </row>
    <row r="64" spans="1:27" s="2" customFormat="1" ht="44.65" customHeight="1">
      <c r="A64" s="16" t="s">
        <v>312</v>
      </c>
      <c r="B64" s="14" t="s">
        <v>313</v>
      </c>
      <c r="C64" s="15">
        <v>42005</v>
      </c>
      <c r="D64" s="16" t="s">
        <v>18</v>
      </c>
      <c r="E64" s="16" t="s">
        <v>19</v>
      </c>
      <c r="F64" s="16" t="s">
        <v>20</v>
      </c>
      <c r="G64" s="31">
        <v>71366</v>
      </c>
      <c r="H64" s="32">
        <v>134512.39000000001</v>
      </c>
      <c r="I64" s="20" t="s">
        <v>314</v>
      </c>
      <c r="J64" s="16" t="s">
        <v>315</v>
      </c>
      <c r="K64" s="15">
        <v>42064</v>
      </c>
      <c r="L64" s="20">
        <f t="shared" si="13"/>
        <v>428.19600000000003</v>
      </c>
      <c r="M64" s="20">
        <v>0</v>
      </c>
      <c r="N64" s="36">
        <f t="shared" si="10"/>
        <v>134084.19399999999</v>
      </c>
      <c r="O64" s="48" t="s">
        <v>316</v>
      </c>
      <c r="P64" s="43"/>
      <c r="Q64" s="57" t="s">
        <v>317</v>
      </c>
      <c r="R64" s="56"/>
      <c r="S64" s="56"/>
      <c r="T64" s="56"/>
      <c r="U64" s="56"/>
      <c r="V64" s="56"/>
      <c r="W64" s="56"/>
      <c r="X64" s="56"/>
    </row>
    <row r="65" spans="1:24" s="2" customFormat="1" ht="46.9" customHeight="1">
      <c r="A65" s="16" t="s">
        <v>318</v>
      </c>
      <c r="B65" s="14" t="s">
        <v>319</v>
      </c>
      <c r="C65" s="15">
        <v>42025</v>
      </c>
      <c r="D65" s="16" t="s">
        <v>18</v>
      </c>
      <c r="E65" s="16" t="s">
        <v>19</v>
      </c>
      <c r="F65" s="16" t="s">
        <v>20</v>
      </c>
      <c r="G65" s="31">
        <v>11014</v>
      </c>
      <c r="H65" s="32">
        <v>14363.35</v>
      </c>
      <c r="I65" s="20" t="s">
        <v>320</v>
      </c>
      <c r="J65" s="16" t="s">
        <v>321</v>
      </c>
      <c r="K65" s="15">
        <v>42084</v>
      </c>
      <c r="L65" s="20">
        <f t="shared" si="13"/>
        <v>66.084000000000003</v>
      </c>
      <c r="M65" s="20">
        <v>0</v>
      </c>
      <c r="N65" s="36">
        <f t="shared" si="10"/>
        <v>14297.266</v>
      </c>
      <c r="O65" s="48" t="s">
        <v>322</v>
      </c>
      <c r="P65" s="43"/>
      <c r="Q65" s="57" t="s">
        <v>323</v>
      </c>
      <c r="R65" s="56"/>
      <c r="S65" s="56"/>
      <c r="T65" s="56"/>
      <c r="U65" s="56"/>
      <c r="V65" s="56"/>
      <c r="W65" s="56"/>
      <c r="X65" s="56"/>
    </row>
    <row r="66" spans="1:24" s="2" customFormat="1" ht="28.5" customHeight="1">
      <c r="A66" s="16" t="s">
        <v>324</v>
      </c>
      <c r="B66" s="14" t="s">
        <v>325</v>
      </c>
      <c r="C66" s="15">
        <v>42027</v>
      </c>
      <c r="D66" s="16" t="s">
        <v>18</v>
      </c>
      <c r="E66" s="16" t="s">
        <v>19</v>
      </c>
      <c r="F66" s="16" t="s">
        <v>26</v>
      </c>
      <c r="G66" s="31">
        <v>9858</v>
      </c>
      <c r="H66" s="59">
        <v>14363.35</v>
      </c>
      <c r="I66" s="20" t="s">
        <v>326</v>
      </c>
      <c r="J66" s="16" t="s">
        <v>327</v>
      </c>
      <c r="K66" s="15">
        <v>42086</v>
      </c>
      <c r="L66" s="20">
        <f t="shared" si="13"/>
        <v>59.148000000000003</v>
      </c>
      <c r="M66" s="20">
        <v>0</v>
      </c>
      <c r="N66" s="59">
        <f t="shared" si="10"/>
        <v>14304.201999999999</v>
      </c>
      <c r="O66" s="48" t="s">
        <v>328</v>
      </c>
      <c r="P66" s="48" t="s">
        <v>329</v>
      </c>
      <c r="Q66" s="57" t="s">
        <v>330</v>
      </c>
      <c r="R66" s="56"/>
      <c r="S66" s="56"/>
      <c r="T66" s="56"/>
      <c r="U66" s="56"/>
      <c r="V66" s="56"/>
      <c r="W66" s="56"/>
      <c r="X66" s="56"/>
    </row>
    <row r="67" spans="1:24" s="2" customFormat="1" ht="30.75" customHeight="1">
      <c r="A67" s="16" t="s">
        <v>331</v>
      </c>
      <c r="B67" s="14" t="s">
        <v>332</v>
      </c>
      <c r="C67" s="15">
        <v>42036</v>
      </c>
      <c r="D67" s="16" t="s">
        <v>18</v>
      </c>
      <c r="E67" s="16" t="s">
        <v>19</v>
      </c>
      <c r="F67" s="16" t="s">
        <v>20</v>
      </c>
      <c r="G67" s="60">
        <v>74893</v>
      </c>
      <c r="H67" s="32">
        <v>96295.72</v>
      </c>
      <c r="I67" s="20" t="s">
        <v>333</v>
      </c>
      <c r="J67" s="16" t="s">
        <v>334</v>
      </c>
      <c r="K67" s="15">
        <v>42095</v>
      </c>
      <c r="L67" s="20">
        <f t="shared" si="13"/>
        <v>449.358</v>
      </c>
      <c r="M67" s="20">
        <v>0</v>
      </c>
      <c r="N67" s="80">
        <f t="shared" si="10"/>
        <v>95846.361999999994</v>
      </c>
      <c r="O67" s="48" t="s">
        <v>335</v>
      </c>
      <c r="P67" s="48" t="s">
        <v>336</v>
      </c>
      <c r="Q67" s="57" t="s">
        <v>337</v>
      </c>
      <c r="R67" s="56"/>
      <c r="S67" s="56"/>
      <c r="T67" s="56"/>
      <c r="U67" s="56"/>
      <c r="V67" s="56"/>
      <c r="W67" s="56"/>
      <c r="X67" s="56"/>
    </row>
    <row r="68" spans="1:24" s="2" customFormat="1" ht="30.75" customHeight="1">
      <c r="A68" s="16" t="s">
        <v>338</v>
      </c>
      <c r="B68" s="14" t="s">
        <v>339</v>
      </c>
      <c r="C68" s="15">
        <v>42050</v>
      </c>
      <c r="D68" s="16" t="s">
        <v>18</v>
      </c>
      <c r="E68" s="16" t="s">
        <v>19</v>
      </c>
      <c r="F68" s="16" t="s">
        <v>20</v>
      </c>
      <c r="G68" s="61">
        <v>66916</v>
      </c>
      <c r="H68" s="62">
        <v>97789.2</v>
      </c>
      <c r="I68" s="20" t="s">
        <v>340</v>
      </c>
      <c r="J68" s="16" t="s">
        <v>341</v>
      </c>
      <c r="K68" s="15">
        <v>42109</v>
      </c>
      <c r="L68" s="20">
        <v>368.3</v>
      </c>
      <c r="M68" s="20">
        <v>0</v>
      </c>
      <c r="N68" s="81">
        <f t="shared" si="10"/>
        <v>97420.9</v>
      </c>
      <c r="O68" s="82" t="s">
        <v>342</v>
      </c>
      <c r="P68" s="82" t="s">
        <v>343</v>
      </c>
      <c r="Q68" s="95" t="s">
        <v>344</v>
      </c>
      <c r="R68" s="96"/>
      <c r="S68" s="96"/>
      <c r="T68" s="96"/>
      <c r="U68" s="96"/>
      <c r="V68" s="96"/>
      <c r="W68" s="96"/>
      <c r="X68" s="56"/>
    </row>
    <row r="69" spans="1:24" s="3" customFormat="1" ht="30.75" customHeight="1">
      <c r="A69" s="63" t="s">
        <v>345</v>
      </c>
      <c r="B69" s="64" t="s">
        <v>346</v>
      </c>
      <c r="C69" s="65">
        <v>42095</v>
      </c>
      <c r="D69" s="63" t="s">
        <v>18</v>
      </c>
      <c r="E69" s="63" t="s">
        <v>19</v>
      </c>
      <c r="F69" s="63" t="s">
        <v>26</v>
      </c>
      <c r="G69" s="61">
        <v>11273</v>
      </c>
      <c r="H69" s="62">
        <v>16127.45</v>
      </c>
      <c r="I69" s="62" t="s">
        <v>347</v>
      </c>
      <c r="J69" s="63" t="s">
        <v>348</v>
      </c>
      <c r="K69" s="65">
        <v>42157</v>
      </c>
      <c r="L69" s="62">
        <f t="shared" ref="L69:L75" si="14">G69*0.006</f>
        <v>67.638000000000005</v>
      </c>
      <c r="M69" s="62">
        <v>505.9</v>
      </c>
      <c r="N69" s="62">
        <f>H69-L69+M69</f>
        <v>16565.712</v>
      </c>
      <c r="O69" s="48" t="s">
        <v>349</v>
      </c>
      <c r="P69" s="48" t="s">
        <v>350</v>
      </c>
      <c r="Q69" s="96" t="s">
        <v>351</v>
      </c>
      <c r="R69" s="96"/>
      <c r="S69" s="96"/>
      <c r="T69" s="96"/>
      <c r="U69" s="96"/>
      <c r="V69" s="96"/>
      <c r="W69" s="96"/>
      <c r="X69" s="96"/>
    </row>
    <row r="70" spans="1:24" s="2" customFormat="1" ht="22.5" customHeight="1">
      <c r="A70" s="16" t="s">
        <v>352</v>
      </c>
      <c r="B70" s="14" t="s">
        <v>353</v>
      </c>
      <c r="C70" s="15">
        <v>42078</v>
      </c>
      <c r="D70" s="16" t="s">
        <v>18</v>
      </c>
      <c r="E70" s="16" t="s">
        <v>19</v>
      </c>
      <c r="F70" s="16" t="s">
        <v>20</v>
      </c>
      <c r="G70" s="19">
        <v>15211</v>
      </c>
      <c r="H70" s="20">
        <v>31229.66</v>
      </c>
      <c r="I70" s="20" t="s">
        <v>354</v>
      </c>
      <c r="J70" s="16" t="s">
        <v>355</v>
      </c>
      <c r="K70" s="15">
        <v>42154</v>
      </c>
      <c r="L70" s="20">
        <f t="shared" si="14"/>
        <v>91.266000000000005</v>
      </c>
      <c r="M70" s="20">
        <v>0</v>
      </c>
      <c r="N70" s="81">
        <f>H70-L70-M70</f>
        <v>31138.394</v>
      </c>
      <c r="O70" s="48" t="s">
        <v>356</v>
      </c>
      <c r="P70" s="48" t="s">
        <v>357</v>
      </c>
      <c r="Q70" s="95" t="s">
        <v>344</v>
      </c>
      <c r="R70" s="96"/>
      <c r="S70" s="96"/>
      <c r="T70" s="96"/>
      <c r="U70" s="96"/>
      <c r="V70" s="96"/>
      <c r="W70" s="96"/>
      <c r="X70" s="56"/>
    </row>
    <row r="71" spans="1:24" s="2" customFormat="1" ht="22.5" customHeight="1">
      <c r="A71" s="127" t="s">
        <v>358</v>
      </c>
      <c r="B71" s="14" t="s">
        <v>359</v>
      </c>
      <c r="C71" s="15">
        <v>42045</v>
      </c>
      <c r="D71" s="16" t="s">
        <v>18</v>
      </c>
      <c r="E71" s="16" t="s">
        <v>19</v>
      </c>
      <c r="F71" s="16" t="s">
        <v>360</v>
      </c>
      <c r="G71" s="19" t="s">
        <v>361</v>
      </c>
      <c r="H71" s="20">
        <v>1040.4000000000001</v>
      </c>
      <c r="I71" s="20" t="s">
        <v>360</v>
      </c>
      <c r="J71" s="127" t="s">
        <v>358</v>
      </c>
      <c r="K71" s="15">
        <v>42104</v>
      </c>
      <c r="L71" s="20">
        <v>0</v>
      </c>
      <c r="M71" s="20">
        <v>0</v>
      </c>
      <c r="N71" s="81">
        <f t="shared" ref="N71:N82" si="15">H71-L71-M71</f>
        <v>1040.4000000000001</v>
      </c>
      <c r="O71" s="48" t="s">
        <v>362</v>
      </c>
      <c r="P71" s="43"/>
      <c r="Q71" s="96" t="s">
        <v>344</v>
      </c>
      <c r="R71" s="96"/>
      <c r="S71" s="96"/>
      <c r="T71" s="96"/>
      <c r="U71" s="96"/>
      <c r="V71" s="96"/>
      <c r="W71" s="96"/>
      <c r="X71" s="56"/>
    </row>
    <row r="72" spans="1:24" s="2" customFormat="1" ht="45.75" customHeight="1">
      <c r="A72" s="16" t="s">
        <v>363</v>
      </c>
      <c r="B72" s="14" t="s">
        <v>364</v>
      </c>
      <c r="C72" s="15">
        <v>42099</v>
      </c>
      <c r="D72" s="16" t="s">
        <v>18</v>
      </c>
      <c r="E72" s="16" t="s">
        <v>19</v>
      </c>
      <c r="F72" s="16" t="s">
        <v>20</v>
      </c>
      <c r="G72" s="19">
        <v>98314</v>
      </c>
      <c r="H72" s="20">
        <v>224724.17</v>
      </c>
      <c r="I72" s="20" t="s">
        <v>365</v>
      </c>
      <c r="J72" s="16" t="s">
        <v>366</v>
      </c>
      <c r="K72" s="15">
        <v>42180</v>
      </c>
      <c r="L72" s="20">
        <f t="shared" si="14"/>
        <v>589.88400000000001</v>
      </c>
      <c r="M72" s="20">
        <v>0</v>
      </c>
      <c r="N72" s="81">
        <f t="shared" si="15"/>
        <v>224134.28599999999</v>
      </c>
      <c r="O72" s="48" t="s">
        <v>367</v>
      </c>
      <c r="P72" s="48" t="s">
        <v>368</v>
      </c>
      <c r="Q72" s="96" t="s">
        <v>351</v>
      </c>
      <c r="R72" s="96"/>
      <c r="S72" s="96"/>
      <c r="T72" s="96"/>
      <c r="U72" s="96"/>
      <c r="V72" s="96"/>
      <c r="W72" s="96"/>
      <c r="X72" s="56"/>
    </row>
    <row r="73" spans="1:24" s="2" customFormat="1" ht="42.75" customHeight="1">
      <c r="A73" s="16" t="s">
        <v>369</v>
      </c>
      <c r="B73" s="14" t="s">
        <v>370</v>
      </c>
      <c r="C73" s="15">
        <v>42120</v>
      </c>
      <c r="D73" s="16" t="s">
        <v>18</v>
      </c>
      <c r="E73" s="16" t="s">
        <v>19</v>
      </c>
      <c r="F73" s="16" t="s">
        <v>20</v>
      </c>
      <c r="G73" s="19">
        <v>112491</v>
      </c>
      <c r="H73" s="20">
        <v>201618.56</v>
      </c>
      <c r="I73" s="20" t="s">
        <v>371</v>
      </c>
      <c r="J73" s="16" t="s">
        <v>372</v>
      </c>
      <c r="K73" s="15">
        <v>42195</v>
      </c>
      <c r="L73" s="20">
        <f t="shared" si="14"/>
        <v>674.94600000000003</v>
      </c>
      <c r="M73" s="20">
        <v>0</v>
      </c>
      <c r="N73" s="81">
        <f t="shared" si="15"/>
        <v>200943.614</v>
      </c>
      <c r="O73" s="48" t="s">
        <v>373</v>
      </c>
      <c r="P73" s="48" t="s">
        <v>374</v>
      </c>
      <c r="Q73" s="96" t="s">
        <v>351</v>
      </c>
      <c r="R73" s="96"/>
      <c r="S73" s="96"/>
      <c r="T73" s="96"/>
      <c r="U73" s="96"/>
      <c r="V73" s="96"/>
      <c r="W73" s="96"/>
      <c r="X73" s="56"/>
    </row>
    <row r="74" spans="1:24" s="2" customFormat="1" ht="22.5" customHeight="1">
      <c r="A74" s="16" t="s">
        <v>375</v>
      </c>
      <c r="B74" s="14" t="s">
        <v>376</v>
      </c>
      <c r="C74" s="15">
        <v>42128</v>
      </c>
      <c r="D74" s="16" t="s">
        <v>18</v>
      </c>
      <c r="E74" s="16" t="s">
        <v>19</v>
      </c>
      <c r="F74" s="16" t="s">
        <v>26</v>
      </c>
      <c r="G74" s="19">
        <v>9375</v>
      </c>
      <c r="H74" s="20">
        <v>11900.75</v>
      </c>
      <c r="I74" s="20" t="s">
        <v>377</v>
      </c>
      <c r="J74" s="16" t="s">
        <v>378</v>
      </c>
      <c r="K74" s="15">
        <v>42191</v>
      </c>
      <c r="L74" s="20">
        <f t="shared" si="14"/>
        <v>56.25</v>
      </c>
      <c r="M74" s="20">
        <v>0</v>
      </c>
      <c r="N74" s="81">
        <f t="shared" si="15"/>
        <v>11844.5</v>
      </c>
      <c r="O74" s="48" t="s">
        <v>379</v>
      </c>
      <c r="P74" s="43"/>
      <c r="Q74" s="96" t="s">
        <v>351</v>
      </c>
      <c r="R74" s="96"/>
      <c r="S74" s="96"/>
      <c r="T74" s="96"/>
      <c r="U74" s="96"/>
      <c r="V74" s="96"/>
      <c r="W74" s="96"/>
      <c r="X74" s="56"/>
    </row>
    <row r="75" spans="1:24" s="2" customFormat="1" ht="56.65" customHeight="1">
      <c r="A75" s="16" t="s">
        <v>380</v>
      </c>
      <c r="B75" s="14" t="s">
        <v>381</v>
      </c>
      <c r="C75" s="15">
        <v>42162</v>
      </c>
      <c r="D75" s="16" t="s">
        <v>18</v>
      </c>
      <c r="E75" s="16" t="s">
        <v>19</v>
      </c>
      <c r="F75" s="16" t="s">
        <v>20</v>
      </c>
      <c r="G75" s="19">
        <v>78965</v>
      </c>
      <c r="H75" s="20">
        <v>141367.96</v>
      </c>
      <c r="I75" s="20" t="s">
        <v>382</v>
      </c>
      <c r="J75" s="16" t="s">
        <v>240</v>
      </c>
      <c r="K75" s="15">
        <v>42236</v>
      </c>
      <c r="L75" s="20">
        <f t="shared" si="14"/>
        <v>473.79</v>
      </c>
      <c r="M75" s="20">
        <v>0</v>
      </c>
      <c r="N75" s="81">
        <f t="shared" si="15"/>
        <v>140894.17000000001</v>
      </c>
      <c r="O75" s="48" t="s">
        <v>383</v>
      </c>
      <c r="P75" s="48" t="s">
        <v>384</v>
      </c>
      <c r="Q75" s="96" t="s">
        <v>385</v>
      </c>
      <c r="R75" s="96"/>
      <c r="S75" s="96"/>
      <c r="T75" s="96"/>
      <c r="U75" s="96"/>
      <c r="V75" s="96"/>
      <c r="W75" s="96"/>
      <c r="X75" s="56"/>
    </row>
    <row r="76" spans="1:24" s="2" customFormat="1" ht="33.75" customHeight="1">
      <c r="A76" s="16" t="s">
        <v>386</v>
      </c>
      <c r="B76" s="14"/>
      <c r="C76" s="15">
        <v>42183</v>
      </c>
      <c r="D76" s="16" t="s">
        <v>18</v>
      </c>
      <c r="E76" s="16" t="s">
        <v>19</v>
      </c>
      <c r="F76" s="16" t="s">
        <v>20</v>
      </c>
      <c r="G76" s="19">
        <v>16020</v>
      </c>
      <c r="H76" s="20">
        <v>49299</v>
      </c>
      <c r="I76" s="20" t="s">
        <v>387</v>
      </c>
      <c r="J76" s="16" t="s">
        <v>388</v>
      </c>
      <c r="K76" s="15">
        <v>42257</v>
      </c>
      <c r="L76" s="20">
        <v>0</v>
      </c>
      <c r="M76" s="20">
        <v>0</v>
      </c>
      <c r="N76" s="36">
        <f t="shared" si="15"/>
        <v>49299</v>
      </c>
      <c r="O76" s="48" t="s">
        <v>389</v>
      </c>
      <c r="P76" s="48" t="s">
        <v>390</v>
      </c>
      <c r="Q76" s="96" t="s">
        <v>391</v>
      </c>
      <c r="R76" s="96"/>
      <c r="S76" s="96"/>
      <c r="T76" s="96"/>
      <c r="U76" s="96"/>
      <c r="V76" s="96"/>
      <c r="W76" s="96"/>
      <c r="X76" s="56"/>
    </row>
    <row r="77" spans="1:24" s="2" customFormat="1" ht="33.75" customHeight="1">
      <c r="A77" s="16" t="s">
        <v>392</v>
      </c>
      <c r="B77" s="14"/>
      <c r="C77" s="15">
        <v>42197</v>
      </c>
      <c r="D77" s="16" t="s">
        <v>18</v>
      </c>
      <c r="E77" s="16" t="s">
        <v>19</v>
      </c>
      <c r="F77" s="16" t="s">
        <v>20</v>
      </c>
      <c r="G77" s="19">
        <v>65570</v>
      </c>
      <c r="H77" s="20">
        <v>85146.5</v>
      </c>
      <c r="I77" s="20" t="s">
        <v>393</v>
      </c>
      <c r="J77" s="16" t="s">
        <v>394</v>
      </c>
      <c r="K77" s="65">
        <v>42273</v>
      </c>
      <c r="L77" s="20">
        <f t="shared" ref="L77:L79" si="16">G77*0.006</f>
        <v>393.42</v>
      </c>
      <c r="M77" s="20">
        <v>0</v>
      </c>
      <c r="N77" s="36">
        <f t="shared" si="15"/>
        <v>84753.08</v>
      </c>
      <c r="O77" s="48" t="s">
        <v>395</v>
      </c>
      <c r="P77" s="48" t="s">
        <v>396</v>
      </c>
      <c r="Q77" s="96" t="s">
        <v>397</v>
      </c>
      <c r="R77" s="96"/>
      <c r="S77" s="96"/>
      <c r="T77" s="96"/>
      <c r="U77" s="96"/>
      <c r="V77" s="96"/>
      <c r="W77" s="96"/>
      <c r="X77" s="56"/>
    </row>
    <row r="78" spans="1:24" s="2" customFormat="1" ht="33.75" customHeight="1">
      <c r="A78" s="16" t="s">
        <v>398</v>
      </c>
      <c r="B78" s="14"/>
      <c r="C78" s="15">
        <v>42204</v>
      </c>
      <c r="D78" s="16" t="s">
        <v>18</v>
      </c>
      <c r="E78" s="16" t="s">
        <v>19</v>
      </c>
      <c r="F78" s="16" t="s">
        <v>20</v>
      </c>
      <c r="G78" s="19">
        <v>891</v>
      </c>
      <c r="H78" s="20">
        <v>3029.4</v>
      </c>
      <c r="I78" s="20" t="s">
        <v>399</v>
      </c>
      <c r="J78" s="16" t="s">
        <v>400</v>
      </c>
      <c r="K78" s="65">
        <v>42277</v>
      </c>
      <c r="L78" s="20">
        <f t="shared" si="16"/>
        <v>5.3460000000000001</v>
      </c>
      <c r="M78" s="20">
        <v>0</v>
      </c>
      <c r="N78" s="36">
        <f t="shared" si="15"/>
        <v>3024.0540000000001</v>
      </c>
      <c r="O78" s="48" t="s">
        <v>401</v>
      </c>
      <c r="P78" s="48"/>
      <c r="Q78" s="96" t="s">
        <v>402</v>
      </c>
      <c r="R78" s="96"/>
      <c r="S78" s="96"/>
      <c r="T78" s="96"/>
      <c r="U78" s="96"/>
      <c r="V78" s="96"/>
      <c r="W78" s="96"/>
      <c r="X78" s="56"/>
    </row>
    <row r="79" spans="1:24" s="2" customFormat="1" ht="33.75" customHeight="1">
      <c r="A79" s="16" t="s">
        <v>403</v>
      </c>
      <c r="B79" s="14"/>
      <c r="C79" s="15">
        <v>42202</v>
      </c>
      <c r="D79" s="16" t="s">
        <v>18</v>
      </c>
      <c r="E79" s="16" t="s">
        <v>19</v>
      </c>
      <c r="F79" s="16" t="s">
        <v>26</v>
      </c>
      <c r="G79" s="19">
        <v>11383</v>
      </c>
      <c r="H79" s="20">
        <v>14990.59</v>
      </c>
      <c r="I79" s="20"/>
      <c r="J79" s="16" t="s">
        <v>404</v>
      </c>
      <c r="K79" s="65">
        <v>42269</v>
      </c>
      <c r="L79" s="20">
        <f t="shared" si="16"/>
        <v>68.298000000000002</v>
      </c>
      <c r="M79" s="20">
        <v>0</v>
      </c>
      <c r="N79" s="36">
        <f t="shared" si="15"/>
        <v>14922.291999999999</v>
      </c>
      <c r="O79" s="48" t="s">
        <v>405</v>
      </c>
      <c r="P79" s="48"/>
      <c r="Q79" s="96" t="s">
        <v>402</v>
      </c>
      <c r="R79" s="96"/>
      <c r="S79" s="96"/>
      <c r="T79" s="96"/>
      <c r="U79" s="96"/>
      <c r="V79" s="96"/>
      <c r="W79" s="96"/>
      <c r="X79" s="56"/>
    </row>
    <row r="80" spans="1:24" s="2" customFormat="1" ht="92.25" customHeight="1">
      <c r="A80" s="16" t="s">
        <v>406</v>
      </c>
      <c r="B80" s="66"/>
      <c r="C80" s="15">
        <v>42218</v>
      </c>
      <c r="D80" s="16" t="s">
        <v>18</v>
      </c>
      <c r="E80" s="16" t="s">
        <v>19</v>
      </c>
      <c r="F80" s="16" t="s">
        <v>20</v>
      </c>
      <c r="G80" s="67" t="s">
        <v>407</v>
      </c>
      <c r="H80" s="20">
        <v>135006.24</v>
      </c>
      <c r="I80" s="20" t="s">
        <v>408</v>
      </c>
      <c r="J80" s="16" t="s">
        <v>409</v>
      </c>
      <c r="K80" s="65">
        <v>42297</v>
      </c>
      <c r="L80" s="20">
        <v>445.72</v>
      </c>
      <c r="M80" s="20">
        <v>0</v>
      </c>
      <c r="N80" s="36">
        <f t="shared" si="15"/>
        <v>134560.51999999999</v>
      </c>
      <c r="O80" s="48" t="s">
        <v>410</v>
      </c>
      <c r="P80" s="48" t="s">
        <v>411</v>
      </c>
      <c r="Q80" s="96" t="s">
        <v>412</v>
      </c>
      <c r="R80" s="96"/>
      <c r="S80" s="96"/>
      <c r="T80" s="96"/>
      <c r="U80" s="96"/>
      <c r="V80" s="96"/>
      <c r="W80" s="96"/>
      <c r="X80" s="56"/>
    </row>
    <row r="81" spans="1:24" s="2" customFormat="1" ht="33.75" customHeight="1">
      <c r="A81" s="16" t="s">
        <v>406</v>
      </c>
      <c r="B81" s="66"/>
      <c r="C81" s="15">
        <v>42218</v>
      </c>
      <c r="D81" s="16" t="s">
        <v>18</v>
      </c>
      <c r="E81" s="16" t="s">
        <v>19</v>
      </c>
      <c r="F81" s="16" t="s">
        <v>20</v>
      </c>
      <c r="G81" s="67">
        <v>3252</v>
      </c>
      <c r="H81" s="20">
        <v>4633.49</v>
      </c>
      <c r="I81" s="83" t="s">
        <v>413</v>
      </c>
      <c r="J81" s="68" t="s">
        <v>413</v>
      </c>
      <c r="K81" s="84" t="s">
        <v>413</v>
      </c>
      <c r="L81" s="20">
        <v>0</v>
      </c>
      <c r="M81" s="20">
        <v>0</v>
      </c>
      <c r="N81" s="36">
        <f t="shared" si="15"/>
        <v>4633.49</v>
      </c>
      <c r="O81" s="48" t="s">
        <v>414</v>
      </c>
      <c r="P81" s="48"/>
      <c r="Q81" s="96" t="s">
        <v>415</v>
      </c>
      <c r="R81" s="96"/>
      <c r="S81" s="96"/>
      <c r="T81" s="96"/>
      <c r="U81" s="96"/>
      <c r="V81" s="96"/>
      <c r="W81" s="96"/>
      <c r="X81" s="56"/>
    </row>
    <row r="82" spans="1:24" s="2" customFormat="1" ht="33.75" customHeight="1">
      <c r="A82" s="16" t="s">
        <v>416</v>
      </c>
      <c r="B82" s="14"/>
      <c r="C82" s="15">
        <v>42224</v>
      </c>
      <c r="D82" s="16" t="s">
        <v>18</v>
      </c>
      <c r="E82" s="16" t="s">
        <v>19</v>
      </c>
      <c r="F82" s="16" t="s">
        <v>26</v>
      </c>
      <c r="G82" s="19">
        <v>32425</v>
      </c>
      <c r="H82" s="20">
        <v>38705.879999999997</v>
      </c>
      <c r="I82" s="126" t="s">
        <v>417</v>
      </c>
      <c r="J82" s="16" t="s">
        <v>418</v>
      </c>
      <c r="K82" s="65">
        <v>42302</v>
      </c>
      <c r="L82" s="20">
        <f t="shared" ref="L82:L84" si="17">G82*0.006</f>
        <v>194.55</v>
      </c>
      <c r="M82" s="20">
        <v>0</v>
      </c>
      <c r="N82" s="36">
        <f t="shared" si="15"/>
        <v>38511.33</v>
      </c>
      <c r="O82" s="48" t="s">
        <v>419</v>
      </c>
      <c r="P82" s="48" t="s">
        <v>420</v>
      </c>
      <c r="Q82" s="96" t="s">
        <v>421</v>
      </c>
      <c r="R82" s="96"/>
      <c r="S82" s="96"/>
      <c r="T82" s="96"/>
      <c r="U82" s="96"/>
      <c r="V82" s="96"/>
      <c r="W82" s="96"/>
      <c r="X82" s="56"/>
    </row>
    <row r="83" spans="1:24" s="2" customFormat="1" ht="33.75" customHeight="1">
      <c r="A83" s="16" t="s">
        <v>422</v>
      </c>
      <c r="B83" s="14"/>
      <c r="C83" s="15">
        <v>42232</v>
      </c>
      <c r="D83" s="16" t="s">
        <v>18</v>
      </c>
      <c r="E83" s="16" t="s">
        <v>19</v>
      </c>
      <c r="F83" s="16" t="s">
        <v>20</v>
      </c>
      <c r="G83" s="19">
        <v>8083</v>
      </c>
      <c r="H83" s="20">
        <v>53512.46</v>
      </c>
      <c r="I83" s="20" t="s">
        <v>423</v>
      </c>
      <c r="J83" s="16" t="s">
        <v>424</v>
      </c>
      <c r="K83" s="65">
        <v>42307</v>
      </c>
      <c r="L83" s="20">
        <f t="shared" si="17"/>
        <v>48.497999999999998</v>
      </c>
      <c r="M83" s="20">
        <v>0</v>
      </c>
      <c r="N83" s="36">
        <f t="shared" ref="N83:N88" si="18">H83-L83-M83</f>
        <v>53463.962</v>
      </c>
      <c r="O83" s="48" t="s">
        <v>425</v>
      </c>
      <c r="P83" s="48" t="s">
        <v>426</v>
      </c>
      <c r="Q83" s="96" t="s">
        <v>427</v>
      </c>
      <c r="R83" s="96"/>
      <c r="S83" s="96"/>
      <c r="T83" s="96"/>
      <c r="U83" s="96"/>
      <c r="V83" s="96"/>
      <c r="W83" s="96"/>
      <c r="X83" s="56"/>
    </row>
    <row r="84" spans="1:24" s="2" customFormat="1" ht="33.75" customHeight="1">
      <c r="A84" s="16" t="s">
        <v>428</v>
      </c>
      <c r="B84" s="14"/>
      <c r="C84" s="15">
        <v>42239</v>
      </c>
      <c r="D84" s="16" t="s">
        <v>18</v>
      </c>
      <c r="E84" s="16" t="s">
        <v>19</v>
      </c>
      <c r="F84" s="16" t="s">
        <v>20</v>
      </c>
      <c r="G84" s="19">
        <v>9581</v>
      </c>
      <c r="H84" s="20">
        <v>61175.02</v>
      </c>
      <c r="I84" s="20" t="s">
        <v>429</v>
      </c>
      <c r="J84" s="16" t="s">
        <v>75</v>
      </c>
      <c r="K84" s="65">
        <v>42318</v>
      </c>
      <c r="L84" s="20">
        <f t="shared" si="17"/>
        <v>57.485999999999997</v>
      </c>
      <c r="M84" s="20">
        <v>0</v>
      </c>
      <c r="N84" s="36">
        <f t="shared" si="18"/>
        <v>61117.534</v>
      </c>
      <c r="O84" s="48" t="s">
        <v>430</v>
      </c>
      <c r="P84" s="48"/>
      <c r="Q84" s="96" t="s">
        <v>402</v>
      </c>
      <c r="R84" s="96"/>
      <c r="S84" s="96"/>
      <c r="T84" s="96"/>
      <c r="U84" s="96"/>
      <c r="V84" s="96"/>
      <c r="W84" s="96"/>
      <c r="X84" s="56"/>
    </row>
    <row r="85" spans="1:24" s="2" customFormat="1" ht="33.75" customHeight="1">
      <c r="A85" s="16" t="s">
        <v>431</v>
      </c>
      <c r="B85" s="66"/>
      <c r="C85" s="15">
        <v>42236</v>
      </c>
      <c r="D85" s="16" t="s">
        <v>18</v>
      </c>
      <c r="E85" s="16" t="s">
        <v>19</v>
      </c>
      <c r="F85" s="16" t="s">
        <v>26</v>
      </c>
      <c r="G85" s="19">
        <v>702</v>
      </c>
      <c r="H85" s="20">
        <v>4773.6000000000004</v>
      </c>
      <c r="I85" s="126" t="s">
        <v>432</v>
      </c>
      <c r="J85" s="16" t="s">
        <v>433</v>
      </c>
      <c r="K85" s="65">
        <v>42302</v>
      </c>
      <c r="L85" s="20">
        <v>0</v>
      </c>
      <c r="M85" s="20">
        <v>0</v>
      </c>
      <c r="N85" s="36">
        <f t="shared" si="18"/>
        <v>4773.6000000000004</v>
      </c>
      <c r="O85" s="48" t="s">
        <v>434</v>
      </c>
      <c r="P85" s="48"/>
      <c r="Q85" s="96" t="s">
        <v>435</v>
      </c>
      <c r="R85" s="96"/>
      <c r="S85" s="96"/>
      <c r="T85" s="96"/>
      <c r="U85" s="96"/>
      <c r="V85" s="96"/>
      <c r="W85" s="96"/>
      <c r="X85" s="56"/>
    </row>
    <row r="86" spans="1:24" s="2" customFormat="1" ht="25.5" customHeight="1">
      <c r="A86" s="16" t="s">
        <v>436</v>
      </c>
      <c r="B86" s="14"/>
      <c r="C86" s="15">
        <v>42250</v>
      </c>
      <c r="D86" s="16" t="s">
        <v>18</v>
      </c>
      <c r="E86" s="16" t="s">
        <v>19</v>
      </c>
      <c r="F86" s="16" t="s">
        <v>20</v>
      </c>
      <c r="G86" s="19">
        <v>86883</v>
      </c>
      <c r="H86" s="20">
        <v>174206.53</v>
      </c>
      <c r="I86" s="20" t="s">
        <v>437</v>
      </c>
      <c r="J86" s="16" t="s">
        <v>438</v>
      </c>
      <c r="K86" s="65">
        <v>42328</v>
      </c>
      <c r="L86" s="20">
        <f t="shared" ref="L86:L89" si="19">G86*0.006</f>
        <v>521.298</v>
      </c>
      <c r="M86" s="20">
        <v>0</v>
      </c>
      <c r="N86" s="36">
        <f t="shared" si="18"/>
        <v>173685.23199999999</v>
      </c>
      <c r="O86" s="48" t="s">
        <v>439</v>
      </c>
      <c r="P86" s="48" t="s">
        <v>440</v>
      </c>
      <c r="Q86" s="96" t="s">
        <v>441</v>
      </c>
      <c r="R86" s="96"/>
      <c r="S86" s="96"/>
      <c r="T86" s="96"/>
      <c r="U86" s="96"/>
      <c r="V86" s="96"/>
      <c r="W86" s="96"/>
      <c r="X86" s="56"/>
    </row>
    <row r="87" spans="1:24" s="2" customFormat="1" ht="25.5" customHeight="1">
      <c r="A87" s="16" t="s">
        <v>442</v>
      </c>
      <c r="B87" s="66"/>
      <c r="C87" s="15">
        <v>42260</v>
      </c>
      <c r="D87" s="16" t="s">
        <v>18</v>
      </c>
      <c r="E87" s="16" t="s">
        <v>19</v>
      </c>
      <c r="F87" s="16" t="s">
        <v>20</v>
      </c>
      <c r="G87" s="19">
        <v>26966</v>
      </c>
      <c r="H87" s="20">
        <v>131718.78</v>
      </c>
      <c r="I87" s="20" t="s">
        <v>443</v>
      </c>
      <c r="J87" s="16" t="s">
        <v>444</v>
      </c>
      <c r="K87" s="65">
        <v>42338</v>
      </c>
      <c r="L87" s="20">
        <f t="shared" si="19"/>
        <v>161.79599999999999</v>
      </c>
      <c r="M87" s="20">
        <v>0</v>
      </c>
      <c r="N87" s="36">
        <f t="shared" si="18"/>
        <v>131556.984</v>
      </c>
      <c r="O87" s="48" t="s">
        <v>445</v>
      </c>
      <c r="P87" s="48" t="s">
        <v>446</v>
      </c>
      <c r="Q87" s="96" t="s">
        <v>402</v>
      </c>
      <c r="R87" s="96"/>
      <c r="S87" s="96"/>
      <c r="T87" s="96"/>
      <c r="U87" s="96"/>
      <c r="V87" s="96"/>
      <c r="W87" s="96"/>
      <c r="X87" s="56"/>
    </row>
    <row r="88" spans="1:24" s="2" customFormat="1" ht="25.5" customHeight="1">
      <c r="A88" s="16" t="s">
        <v>447</v>
      </c>
      <c r="B88" s="66"/>
      <c r="C88" s="15">
        <v>42262</v>
      </c>
      <c r="D88" s="16" t="s">
        <v>18</v>
      </c>
      <c r="E88" s="16" t="s">
        <v>19</v>
      </c>
      <c r="F88" s="16" t="s">
        <v>26</v>
      </c>
      <c r="G88" s="19">
        <v>93</v>
      </c>
      <c r="H88" s="20">
        <v>632.4</v>
      </c>
      <c r="I88" s="126" t="s">
        <v>448</v>
      </c>
      <c r="J88" s="16" t="s">
        <v>449</v>
      </c>
      <c r="K88" s="65">
        <v>42328</v>
      </c>
      <c r="L88" s="20">
        <v>0</v>
      </c>
      <c r="M88" s="20">
        <v>0</v>
      </c>
      <c r="N88" s="36">
        <f t="shared" si="18"/>
        <v>632.4</v>
      </c>
      <c r="O88" s="48" t="s">
        <v>450</v>
      </c>
      <c r="P88" s="48"/>
      <c r="Q88" s="96" t="s">
        <v>415</v>
      </c>
      <c r="R88" s="96"/>
      <c r="S88" s="96"/>
      <c r="T88" s="96"/>
      <c r="U88" s="96"/>
      <c r="V88" s="96"/>
      <c r="W88" s="96"/>
      <c r="X88" s="56"/>
    </row>
    <row r="89" spans="1:24" s="2" customFormat="1" ht="25.5" customHeight="1">
      <c r="A89" s="16" t="s">
        <v>451</v>
      </c>
      <c r="B89" s="14"/>
      <c r="C89" s="15">
        <v>42282</v>
      </c>
      <c r="D89" s="16" t="s">
        <v>18</v>
      </c>
      <c r="E89" s="16" t="s">
        <v>19</v>
      </c>
      <c r="F89" s="16" t="s">
        <v>20</v>
      </c>
      <c r="G89" s="19">
        <v>100403</v>
      </c>
      <c r="H89" s="20">
        <v>225093.5</v>
      </c>
      <c r="I89" s="20" t="s">
        <v>452</v>
      </c>
      <c r="J89" s="16" t="s">
        <v>453</v>
      </c>
      <c r="K89" s="65">
        <v>42363</v>
      </c>
      <c r="L89" s="20">
        <f t="shared" si="19"/>
        <v>602.41800000000001</v>
      </c>
      <c r="M89" s="20">
        <v>2677.43</v>
      </c>
      <c r="N89" s="36">
        <f t="shared" ref="N89:N91" si="20">H89-L89+M89</f>
        <v>227168.51199999999</v>
      </c>
      <c r="O89" s="48" t="s">
        <v>454</v>
      </c>
      <c r="P89" s="48" t="s">
        <v>455</v>
      </c>
      <c r="Q89" s="96" t="s">
        <v>456</v>
      </c>
      <c r="R89" s="96"/>
      <c r="S89" s="96"/>
      <c r="T89" s="96"/>
      <c r="U89" s="96"/>
      <c r="V89" s="96"/>
      <c r="W89" s="96"/>
      <c r="X89" s="56"/>
    </row>
    <row r="90" spans="1:24" s="2" customFormat="1" ht="40.5" customHeight="1">
      <c r="A90" s="135" t="s">
        <v>457</v>
      </c>
      <c r="B90" s="14"/>
      <c r="C90" s="143">
        <v>42303</v>
      </c>
      <c r="D90" s="135" t="s">
        <v>18</v>
      </c>
      <c r="E90" s="135" t="s">
        <v>19</v>
      </c>
      <c r="F90" s="135" t="s">
        <v>20</v>
      </c>
      <c r="G90" s="19">
        <v>62671</v>
      </c>
      <c r="H90" s="20">
        <v>81215.53</v>
      </c>
      <c r="I90" s="154" t="s">
        <v>458</v>
      </c>
      <c r="J90" s="135" t="s">
        <v>240</v>
      </c>
      <c r="K90" s="143">
        <v>42019</v>
      </c>
      <c r="L90" s="71">
        <f>62671*0.006</f>
        <v>376.02600000000001</v>
      </c>
      <c r="M90" s="20">
        <v>0</v>
      </c>
      <c r="N90" s="36">
        <f t="shared" si="20"/>
        <v>80839.504000000001</v>
      </c>
      <c r="O90" s="48" t="s">
        <v>459</v>
      </c>
      <c r="P90" s="48" t="s">
        <v>460</v>
      </c>
      <c r="Q90" s="96" t="s">
        <v>461</v>
      </c>
      <c r="R90" s="96"/>
      <c r="S90" s="96"/>
      <c r="T90" s="96"/>
      <c r="U90" s="96"/>
      <c r="V90" s="96"/>
      <c r="W90" s="96"/>
      <c r="X90" s="56"/>
    </row>
    <row r="91" spans="1:24" s="2" customFormat="1" ht="25.5" customHeight="1">
      <c r="A91" s="136"/>
      <c r="B91" s="14"/>
      <c r="C91" s="144"/>
      <c r="D91" s="136"/>
      <c r="E91" s="136"/>
      <c r="F91" s="136"/>
      <c r="G91" s="19">
        <v>4212</v>
      </c>
      <c r="H91" s="20">
        <v>6225.77</v>
      </c>
      <c r="I91" s="155"/>
      <c r="J91" s="136"/>
      <c r="K91" s="144"/>
      <c r="L91" s="71">
        <v>0</v>
      </c>
      <c r="M91" s="20">
        <v>0</v>
      </c>
      <c r="N91" s="36">
        <f t="shared" si="20"/>
        <v>6225.77</v>
      </c>
      <c r="O91" s="48" t="s">
        <v>462</v>
      </c>
      <c r="P91" s="48" t="s">
        <v>463</v>
      </c>
      <c r="Q91" s="96" t="s">
        <v>464</v>
      </c>
      <c r="R91" s="96"/>
      <c r="S91" s="96"/>
      <c r="T91" s="96"/>
      <c r="U91" s="96"/>
      <c r="V91" s="96"/>
      <c r="W91" s="96"/>
      <c r="X91" s="56"/>
    </row>
    <row r="92" spans="1:24" s="2" customFormat="1" ht="25.5" customHeight="1">
      <c r="A92" s="16" t="s">
        <v>465</v>
      </c>
      <c r="B92" s="14"/>
      <c r="C92" s="15">
        <v>42323</v>
      </c>
      <c r="D92" s="16" t="s">
        <v>18</v>
      </c>
      <c r="E92" s="16" t="s">
        <v>19</v>
      </c>
      <c r="F92" s="16" t="s">
        <v>20</v>
      </c>
      <c r="G92" s="19">
        <v>2028</v>
      </c>
      <c r="H92" s="71">
        <v>5982.91</v>
      </c>
      <c r="I92" s="20" t="s">
        <v>466</v>
      </c>
      <c r="J92" s="16" t="s">
        <v>467</v>
      </c>
      <c r="K92" s="15">
        <v>42039</v>
      </c>
      <c r="L92" s="71">
        <f>0*0.006</f>
        <v>0</v>
      </c>
      <c r="M92" s="20">
        <v>0</v>
      </c>
      <c r="N92" s="36">
        <f>H92-L92-M92</f>
        <v>5982.91</v>
      </c>
      <c r="O92" s="48" t="s">
        <v>468</v>
      </c>
      <c r="P92" s="48"/>
      <c r="Q92" s="96" t="s">
        <v>464</v>
      </c>
      <c r="R92" s="96"/>
      <c r="S92" s="96"/>
      <c r="T92" s="96"/>
      <c r="U92" s="96"/>
      <c r="V92" s="96"/>
      <c r="W92" s="96"/>
      <c r="X92" s="56"/>
    </row>
    <row r="93" spans="1:24" s="2" customFormat="1" ht="25.5" customHeight="1">
      <c r="A93" s="135" t="s">
        <v>469</v>
      </c>
      <c r="B93" s="14"/>
      <c r="C93" s="143">
        <v>42326</v>
      </c>
      <c r="D93" s="135" t="s">
        <v>18</v>
      </c>
      <c r="E93" s="135" t="s">
        <v>19</v>
      </c>
      <c r="F93" s="135" t="s">
        <v>20</v>
      </c>
      <c r="G93" s="19">
        <v>11040</v>
      </c>
      <c r="H93" s="71">
        <v>18529.650000000001</v>
      </c>
      <c r="I93" s="20" t="s">
        <v>470</v>
      </c>
      <c r="J93" s="16" t="s">
        <v>471</v>
      </c>
      <c r="K93" s="143">
        <v>42042</v>
      </c>
      <c r="L93" s="162">
        <f>0*0.006</f>
        <v>0</v>
      </c>
      <c r="M93" s="154">
        <v>0</v>
      </c>
      <c r="N93" s="36">
        <f>H93-L93-M93</f>
        <v>18529.650000000001</v>
      </c>
      <c r="O93" s="48" t="s">
        <v>472</v>
      </c>
      <c r="P93" s="43"/>
      <c r="Q93" s="96" t="s">
        <v>464</v>
      </c>
      <c r="R93" s="96"/>
      <c r="S93" s="96"/>
      <c r="T93" s="96"/>
      <c r="U93" s="96"/>
      <c r="V93" s="96"/>
      <c r="W93" s="96"/>
      <c r="X93" s="56"/>
    </row>
    <row r="94" spans="1:24" s="2" customFormat="1" ht="25.5" customHeight="1">
      <c r="A94" s="136"/>
      <c r="B94" s="14"/>
      <c r="C94" s="144"/>
      <c r="D94" s="136"/>
      <c r="E94" s="136"/>
      <c r="F94" s="136"/>
      <c r="G94" s="19">
        <v>24</v>
      </c>
      <c r="H94" s="20">
        <v>37.229999999999997</v>
      </c>
      <c r="I94" s="20" t="s">
        <v>473</v>
      </c>
      <c r="J94" s="127" t="s">
        <v>358</v>
      </c>
      <c r="K94" s="144"/>
      <c r="L94" s="163"/>
      <c r="M94" s="155"/>
      <c r="N94" s="36">
        <f>H94</f>
        <v>37.229999999999997</v>
      </c>
      <c r="O94" s="48" t="s">
        <v>474</v>
      </c>
      <c r="P94" s="43"/>
      <c r="Q94" s="96" t="s">
        <v>475</v>
      </c>
      <c r="R94" s="96"/>
      <c r="S94" s="96"/>
      <c r="T94" s="96"/>
      <c r="U94" s="96"/>
      <c r="V94" s="96"/>
      <c r="W94" s="96"/>
      <c r="X94" s="56"/>
    </row>
    <row r="95" spans="1:24" s="2" customFormat="1" ht="90.75" customHeight="1">
      <c r="A95" s="135" t="s">
        <v>476</v>
      </c>
      <c r="B95" s="14"/>
      <c r="C95" s="145">
        <v>42343</v>
      </c>
      <c r="D95" s="135" t="s">
        <v>18</v>
      </c>
      <c r="E95" s="135" t="s">
        <v>19</v>
      </c>
      <c r="F95" s="135" t="s">
        <v>20</v>
      </c>
      <c r="G95" s="19">
        <v>88311</v>
      </c>
      <c r="H95" s="20">
        <v>178996.91</v>
      </c>
      <c r="I95" s="154" t="s">
        <v>477</v>
      </c>
      <c r="J95" s="135" t="s">
        <v>478</v>
      </c>
      <c r="K95" s="145">
        <v>42428</v>
      </c>
      <c r="L95" s="20">
        <f>G95*0.006</f>
        <v>529.86599999999999</v>
      </c>
      <c r="M95" s="20">
        <v>642</v>
      </c>
      <c r="N95" s="86">
        <f t="shared" ref="N95:N99" si="21">H95-L95+M95</f>
        <v>179109.04399999999</v>
      </c>
      <c r="O95" s="87" t="s">
        <v>479</v>
      </c>
      <c r="P95" s="87" t="s">
        <v>480</v>
      </c>
      <c r="Q95" s="95" t="s">
        <v>481</v>
      </c>
      <c r="R95" s="96"/>
      <c r="S95" s="96"/>
      <c r="T95" s="96"/>
      <c r="U95" s="96"/>
      <c r="V95" s="96"/>
      <c r="W95" s="96"/>
      <c r="X95" s="56"/>
    </row>
    <row r="96" spans="1:24" s="2" customFormat="1" ht="39" customHeight="1">
      <c r="A96" s="136"/>
      <c r="B96" s="14"/>
      <c r="C96" s="146"/>
      <c r="D96" s="136"/>
      <c r="E96" s="136"/>
      <c r="F96" s="136"/>
      <c r="G96" s="19">
        <v>3216</v>
      </c>
      <c r="H96" s="20">
        <v>4597.7299999999996</v>
      </c>
      <c r="I96" s="155"/>
      <c r="J96" s="136"/>
      <c r="K96" s="146"/>
      <c r="L96" s="20">
        <v>0</v>
      </c>
      <c r="M96" s="20">
        <v>0</v>
      </c>
      <c r="N96" s="88">
        <f>H96</f>
        <v>4597.7299999999996</v>
      </c>
      <c r="O96" s="48" t="s">
        <v>482</v>
      </c>
      <c r="P96" s="43"/>
      <c r="Q96" s="96" t="s">
        <v>483</v>
      </c>
      <c r="R96" s="96"/>
      <c r="S96" s="96"/>
      <c r="T96" s="96"/>
      <c r="U96" s="96"/>
      <c r="V96" s="96"/>
      <c r="W96" s="96"/>
      <c r="X96" s="56"/>
    </row>
    <row r="97" spans="1:24" s="2" customFormat="1" ht="48" customHeight="1">
      <c r="A97" s="16" t="s">
        <v>484</v>
      </c>
      <c r="B97" s="14" t="s">
        <v>485</v>
      </c>
      <c r="C97" s="72">
        <v>42373</v>
      </c>
      <c r="D97" s="16" t="s">
        <v>18</v>
      </c>
      <c r="E97" s="16" t="s">
        <v>19</v>
      </c>
      <c r="F97" s="16" t="s">
        <v>20</v>
      </c>
      <c r="G97" s="19">
        <v>108807</v>
      </c>
      <c r="H97" s="20">
        <v>240918.89</v>
      </c>
      <c r="I97" s="20" t="s">
        <v>486</v>
      </c>
      <c r="J97" s="16" t="s">
        <v>487</v>
      </c>
      <c r="K97" s="72">
        <v>42458</v>
      </c>
      <c r="L97" s="20">
        <v>629.37</v>
      </c>
      <c r="M97" s="20">
        <v>553.70000000000005</v>
      </c>
      <c r="N97" s="36">
        <f t="shared" si="21"/>
        <v>240843.22</v>
      </c>
      <c r="O97" s="87" t="s">
        <v>488</v>
      </c>
      <c r="P97" s="87" t="s">
        <v>489</v>
      </c>
      <c r="Q97" s="95" t="s">
        <v>490</v>
      </c>
      <c r="R97" s="96"/>
      <c r="S97" s="96"/>
      <c r="T97" s="96"/>
      <c r="U97" s="96"/>
      <c r="V97" s="96"/>
      <c r="W97" s="96"/>
      <c r="X97" s="56"/>
    </row>
    <row r="98" spans="1:24" s="2" customFormat="1" ht="25.5" customHeight="1">
      <c r="A98" s="135" t="s">
        <v>491</v>
      </c>
      <c r="B98" s="141" t="s">
        <v>492</v>
      </c>
      <c r="C98" s="145">
        <v>42399</v>
      </c>
      <c r="D98" s="135" t="s">
        <v>18</v>
      </c>
      <c r="E98" s="135" t="s">
        <v>19</v>
      </c>
      <c r="F98" s="135" t="s">
        <v>20</v>
      </c>
      <c r="G98" s="19">
        <f>16440+3204</f>
        <v>19644</v>
      </c>
      <c r="H98" s="20">
        <v>30114.55</v>
      </c>
      <c r="I98" s="154" t="s">
        <v>493</v>
      </c>
      <c r="J98" s="135" t="s">
        <v>487</v>
      </c>
      <c r="K98" s="145">
        <v>42484</v>
      </c>
      <c r="L98" s="20">
        <v>0</v>
      </c>
      <c r="M98" s="20">
        <v>0</v>
      </c>
      <c r="N98" s="86">
        <f>H98-L98</f>
        <v>30114.55</v>
      </c>
      <c r="O98" s="87" t="s">
        <v>494</v>
      </c>
      <c r="P98" s="43"/>
      <c r="Q98" s="96" t="s">
        <v>483</v>
      </c>
      <c r="R98" s="96"/>
      <c r="S98" s="96"/>
      <c r="T98" s="96"/>
      <c r="U98" s="96"/>
      <c r="V98" s="96"/>
      <c r="W98" s="96"/>
      <c r="X98" s="56"/>
    </row>
    <row r="99" spans="1:24" s="2" customFormat="1" ht="74.25" customHeight="1">
      <c r="A99" s="136"/>
      <c r="B99" s="142"/>
      <c r="C99" s="146"/>
      <c r="D99" s="136"/>
      <c r="E99" s="136"/>
      <c r="F99" s="136"/>
      <c r="G99" s="19">
        <f>10404+112405</f>
        <v>122809</v>
      </c>
      <c r="H99" s="20">
        <v>240737.55</v>
      </c>
      <c r="I99" s="155"/>
      <c r="J99" s="136"/>
      <c r="K99" s="146"/>
      <c r="L99" s="20">
        <v>674.43</v>
      </c>
      <c r="M99" s="20">
        <v>456.45</v>
      </c>
      <c r="N99" s="89">
        <f t="shared" si="21"/>
        <v>240519.57</v>
      </c>
      <c r="O99" s="87" t="s">
        <v>495</v>
      </c>
      <c r="P99" s="87" t="s">
        <v>496</v>
      </c>
      <c r="Q99" s="95" t="s">
        <v>497</v>
      </c>
      <c r="R99" s="96"/>
      <c r="S99" s="96"/>
      <c r="T99" s="96"/>
      <c r="U99" s="96"/>
      <c r="V99" s="96"/>
      <c r="W99" s="96"/>
      <c r="X99" s="56"/>
    </row>
    <row r="100" spans="1:24" s="2" customFormat="1" ht="43.5" customHeight="1">
      <c r="A100" s="135" t="s">
        <v>498</v>
      </c>
      <c r="B100" s="14" t="s">
        <v>499</v>
      </c>
      <c r="C100" s="143">
        <v>42436</v>
      </c>
      <c r="D100" s="135" t="s">
        <v>18</v>
      </c>
      <c r="E100" s="135" t="s">
        <v>19</v>
      </c>
      <c r="F100" s="135" t="s">
        <v>20</v>
      </c>
      <c r="G100" s="19">
        <v>8856</v>
      </c>
      <c r="H100" s="20">
        <v>13735.66</v>
      </c>
      <c r="I100" s="154" t="s">
        <v>500</v>
      </c>
      <c r="J100" s="141" t="s">
        <v>501</v>
      </c>
      <c r="K100" s="143">
        <v>42522</v>
      </c>
      <c r="L100" s="20">
        <v>0</v>
      </c>
      <c r="M100" s="20">
        <v>0</v>
      </c>
      <c r="N100" s="36">
        <f>H100-M100</f>
        <v>13735.66</v>
      </c>
      <c r="O100" s="87" t="s">
        <v>502</v>
      </c>
      <c r="P100" s="43"/>
      <c r="Q100" s="96" t="s">
        <v>503</v>
      </c>
      <c r="R100" s="96"/>
      <c r="S100" s="96"/>
      <c r="T100" s="96"/>
      <c r="U100" s="96"/>
      <c r="V100" s="96"/>
      <c r="W100" s="96"/>
      <c r="X100" s="56"/>
    </row>
    <row r="101" spans="1:24" s="2" customFormat="1" ht="33.4" customHeight="1">
      <c r="A101" s="136"/>
      <c r="B101" s="14" t="s">
        <v>504</v>
      </c>
      <c r="C101" s="144"/>
      <c r="D101" s="136"/>
      <c r="E101" s="136"/>
      <c r="F101" s="136"/>
      <c r="G101" s="19">
        <v>101696</v>
      </c>
      <c r="H101" s="20">
        <v>208863.62</v>
      </c>
      <c r="I101" s="155"/>
      <c r="J101" s="142"/>
      <c r="K101" s="144"/>
      <c r="L101" s="20">
        <f>G101*0.006</f>
        <v>610.17600000000004</v>
      </c>
      <c r="M101" s="20">
        <v>675.2</v>
      </c>
      <c r="N101" s="36">
        <f t="shared" ref="N101:N114" si="22">H101-L101+M101</f>
        <v>208928.644</v>
      </c>
      <c r="O101" s="87" t="s">
        <v>505</v>
      </c>
      <c r="P101" s="90"/>
      <c r="Q101" s="96" t="s">
        <v>506</v>
      </c>
      <c r="R101" s="96"/>
      <c r="S101" s="96"/>
      <c r="T101" s="96"/>
      <c r="U101" s="96"/>
      <c r="V101" s="96"/>
      <c r="W101" s="96"/>
      <c r="X101" s="56"/>
    </row>
    <row r="102" spans="1:24" s="2" customFormat="1" ht="34.15" customHeight="1">
      <c r="A102" s="135" t="s">
        <v>507</v>
      </c>
      <c r="B102" s="73" t="s">
        <v>508</v>
      </c>
      <c r="C102" s="147">
        <v>42464</v>
      </c>
      <c r="D102" s="134" t="s">
        <v>18</v>
      </c>
      <c r="E102" s="134" t="s">
        <v>19</v>
      </c>
      <c r="F102" s="152" t="s">
        <v>20</v>
      </c>
      <c r="G102" s="74">
        <v>11160</v>
      </c>
      <c r="H102" s="20">
        <v>16805.849999999999</v>
      </c>
      <c r="I102" s="154" t="s">
        <v>509</v>
      </c>
      <c r="J102" s="135" t="s">
        <v>453</v>
      </c>
      <c r="K102" s="143">
        <v>42550</v>
      </c>
      <c r="L102" s="20">
        <v>0</v>
      </c>
      <c r="M102" s="20">
        <v>0</v>
      </c>
      <c r="N102" s="36">
        <v>16805.849999999999</v>
      </c>
      <c r="O102" s="90" t="s">
        <v>510</v>
      </c>
      <c r="P102" s="90" t="s">
        <v>511</v>
      </c>
      <c r="Q102" s="96" t="s">
        <v>512</v>
      </c>
      <c r="R102" s="96"/>
      <c r="S102" s="96"/>
      <c r="T102" s="96"/>
      <c r="U102" s="96"/>
      <c r="V102" s="96"/>
      <c r="W102" s="96"/>
      <c r="X102" s="56"/>
    </row>
    <row r="103" spans="1:24" s="2" customFormat="1" ht="80.25" customHeight="1">
      <c r="A103" s="136"/>
      <c r="B103" s="73" t="s">
        <v>513</v>
      </c>
      <c r="C103" s="147"/>
      <c r="D103" s="134"/>
      <c r="E103" s="134"/>
      <c r="F103" s="153"/>
      <c r="G103" s="19">
        <v>135994</v>
      </c>
      <c r="H103" s="20">
        <v>240493.33</v>
      </c>
      <c r="I103" s="155"/>
      <c r="J103" s="136"/>
      <c r="K103" s="144"/>
      <c r="L103" s="20">
        <v>815.96400000000006</v>
      </c>
      <c r="M103" s="20">
        <v>752.28</v>
      </c>
      <c r="N103" s="36">
        <v>240429.64600000001</v>
      </c>
      <c r="O103" s="90" t="s">
        <v>514</v>
      </c>
      <c r="P103" s="90" t="s">
        <v>515</v>
      </c>
      <c r="Q103" s="95" t="s">
        <v>516</v>
      </c>
      <c r="R103" s="96"/>
      <c r="S103" s="96"/>
      <c r="T103" s="96"/>
      <c r="U103" s="96"/>
      <c r="V103" s="96"/>
      <c r="W103" s="96"/>
      <c r="X103" s="56"/>
    </row>
    <row r="104" spans="1:24" s="2" customFormat="1" ht="68.650000000000006" customHeight="1">
      <c r="A104" s="16" t="s">
        <v>517</v>
      </c>
      <c r="B104" s="14" t="s">
        <v>518</v>
      </c>
      <c r="C104" s="15">
        <v>42492</v>
      </c>
      <c r="D104" s="16" t="s">
        <v>18</v>
      </c>
      <c r="E104" s="16" t="s">
        <v>19</v>
      </c>
      <c r="F104" s="16" t="s">
        <v>20</v>
      </c>
      <c r="G104" s="19">
        <v>58487</v>
      </c>
      <c r="H104" s="20">
        <v>124802.65</v>
      </c>
      <c r="I104" s="20" t="s">
        <v>519</v>
      </c>
      <c r="J104" s="16" t="s">
        <v>240</v>
      </c>
      <c r="K104" s="15">
        <v>42578</v>
      </c>
      <c r="L104" s="20">
        <v>350.92</v>
      </c>
      <c r="M104" s="20">
        <v>643.49</v>
      </c>
      <c r="N104" s="36">
        <f t="shared" si="22"/>
        <v>125095.22</v>
      </c>
      <c r="O104" s="90" t="s">
        <v>520</v>
      </c>
      <c r="P104" s="90" t="s">
        <v>521</v>
      </c>
      <c r="Q104" s="96" t="s">
        <v>522</v>
      </c>
      <c r="R104" s="96"/>
      <c r="S104" s="96"/>
      <c r="T104" s="96"/>
      <c r="U104" s="96"/>
      <c r="V104" s="96"/>
      <c r="W104" s="96"/>
      <c r="X104" s="56"/>
    </row>
    <row r="105" spans="1:24" s="2" customFormat="1" ht="53.25" customHeight="1">
      <c r="A105" s="16" t="s">
        <v>523</v>
      </c>
      <c r="B105" s="14" t="s">
        <v>524</v>
      </c>
      <c r="C105" s="75">
        <v>42517</v>
      </c>
      <c r="D105" s="16" t="s">
        <v>18</v>
      </c>
      <c r="E105" s="16" t="s">
        <v>19</v>
      </c>
      <c r="F105" s="16" t="s">
        <v>26</v>
      </c>
      <c r="G105" s="19">
        <v>23044</v>
      </c>
      <c r="H105" s="20">
        <v>32871.75</v>
      </c>
      <c r="I105" s="91">
        <v>20534642882</v>
      </c>
      <c r="J105" s="16"/>
      <c r="K105" s="15">
        <v>42602</v>
      </c>
      <c r="L105" s="20">
        <v>138.26</v>
      </c>
      <c r="M105" s="20">
        <v>690.9</v>
      </c>
      <c r="N105" s="36">
        <f t="shared" si="22"/>
        <v>33424.39</v>
      </c>
      <c r="O105" s="90" t="s">
        <v>525</v>
      </c>
      <c r="P105" s="92"/>
      <c r="Q105" s="96" t="s">
        <v>526</v>
      </c>
      <c r="R105" s="96"/>
      <c r="S105" s="96"/>
      <c r="T105" s="96"/>
      <c r="U105" s="96"/>
      <c r="V105" s="96"/>
      <c r="W105" s="96"/>
      <c r="X105" s="56"/>
    </row>
    <row r="106" spans="1:24" s="2" customFormat="1" ht="54" customHeight="1">
      <c r="A106" s="16" t="s">
        <v>527</v>
      </c>
      <c r="B106" s="14" t="s">
        <v>528</v>
      </c>
      <c r="C106" s="15">
        <v>42515</v>
      </c>
      <c r="D106" s="16" t="s">
        <v>18</v>
      </c>
      <c r="E106" s="16" t="s">
        <v>19</v>
      </c>
      <c r="F106" s="16" t="s">
        <v>26</v>
      </c>
      <c r="G106" s="19">
        <v>584</v>
      </c>
      <c r="H106" s="20">
        <v>1927.2</v>
      </c>
      <c r="I106" s="91">
        <v>99942516552</v>
      </c>
      <c r="J106" s="16"/>
      <c r="K106" s="15">
        <v>42602</v>
      </c>
      <c r="L106" s="20">
        <v>0</v>
      </c>
      <c r="M106" s="20">
        <v>721.98</v>
      </c>
      <c r="N106" s="36">
        <f t="shared" si="22"/>
        <v>2649.18</v>
      </c>
      <c r="O106" s="90" t="s">
        <v>529</v>
      </c>
      <c r="P106" s="92"/>
      <c r="Q106" s="96" t="s">
        <v>526</v>
      </c>
      <c r="R106" s="96"/>
      <c r="S106" s="96"/>
      <c r="T106" s="96"/>
      <c r="U106" s="96"/>
      <c r="V106" s="96"/>
      <c r="W106" s="96"/>
      <c r="X106" s="56"/>
    </row>
    <row r="107" spans="1:24" s="2" customFormat="1" ht="25.5" customHeight="1">
      <c r="A107" s="135" t="s">
        <v>530</v>
      </c>
      <c r="B107" s="14" t="s">
        <v>531</v>
      </c>
      <c r="C107" s="143">
        <v>42520</v>
      </c>
      <c r="D107" s="135" t="s">
        <v>18</v>
      </c>
      <c r="E107" s="135" t="s">
        <v>19</v>
      </c>
      <c r="F107" s="135" t="s">
        <v>20</v>
      </c>
      <c r="G107" s="19">
        <v>5952</v>
      </c>
      <c r="H107" s="20">
        <v>8951.81</v>
      </c>
      <c r="I107" s="154" t="s">
        <v>532</v>
      </c>
      <c r="J107" s="135" t="s">
        <v>240</v>
      </c>
      <c r="K107" s="143">
        <v>42606</v>
      </c>
      <c r="L107" s="20">
        <v>0</v>
      </c>
      <c r="M107" s="20">
        <v>0</v>
      </c>
      <c r="N107" s="36">
        <f t="shared" si="22"/>
        <v>8951.81</v>
      </c>
      <c r="O107" s="93" t="s">
        <v>533</v>
      </c>
      <c r="P107" s="92"/>
      <c r="Q107" s="96" t="s">
        <v>534</v>
      </c>
      <c r="R107" s="96"/>
      <c r="S107" s="96"/>
      <c r="T107" s="96"/>
      <c r="U107" s="96"/>
      <c r="V107" s="96"/>
      <c r="W107" s="96"/>
      <c r="X107" s="56"/>
    </row>
    <row r="108" spans="1:24" s="2" customFormat="1" ht="75.400000000000006" customHeight="1">
      <c r="A108" s="136"/>
      <c r="B108" s="14" t="s">
        <v>535</v>
      </c>
      <c r="C108" s="144"/>
      <c r="D108" s="136"/>
      <c r="E108" s="136"/>
      <c r="F108" s="136"/>
      <c r="G108" s="19">
        <v>76443</v>
      </c>
      <c r="H108" s="20">
        <v>123572.35</v>
      </c>
      <c r="I108" s="155"/>
      <c r="J108" s="136"/>
      <c r="K108" s="144"/>
      <c r="L108" s="20">
        <v>444.16</v>
      </c>
      <c r="M108" s="20">
        <v>818.26</v>
      </c>
      <c r="N108" s="36">
        <f t="shared" si="22"/>
        <v>123946.45</v>
      </c>
      <c r="O108" s="93" t="s">
        <v>536</v>
      </c>
      <c r="P108" s="93" t="s">
        <v>537</v>
      </c>
      <c r="Q108" s="96" t="s">
        <v>526</v>
      </c>
      <c r="R108" s="96"/>
      <c r="S108" s="96"/>
      <c r="T108" s="96"/>
      <c r="U108" s="96"/>
      <c r="V108" s="96"/>
      <c r="W108" s="96"/>
      <c r="X108" s="96"/>
    </row>
    <row r="109" spans="1:24" s="2" customFormat="1" ht="54.75" customHeight="1">
      <c r="A109" s="135" t="s">
        <v>538</v>
      </c>
      <c r="B109" s="14" t="s">
        <v>539</v>
      </c>
      <c r="C109" s="143">
        <v>42527</v>
      </c>
      <c r="D109" s="135" t="s">
        <v>18</v>
      </c>
      <c r="E109" s="135" t="s">
        <v>19</v>
      </c>
      <c r="F109" s="135" t="s">
        <v>20</v>
      </c>
      <c r="G109" s="19">
        <v>9372</v>
      </c>
      <c r="H109" s="20">
        <v>19667.810000000001</v>
      </c>
      <c r="I109" s="154" t="s">
        <v>540</v>
      </c>
      <c r="J109" s="135" t="s">
        <v>240</v>
      </c>
      <c r="K109" s="143">
        <v>42614</v>
      </c>
      <c r="L109" s="20">
        <v>0</v>
      </c>
      <c r="M109" s="20">
        <v>0</v>
      </c>
      <c r="N109" s="36">
        <f t="shared" si="22"/>
        <v>19667.810000000001</v>
      </c>
      <c r="O109" s="93" t="s">
        <v>541</v>
      </c>
      <c r="P109" s="93" t="s">
        <v>542</v>
      </c>
      <c r="Q109" s="96" t="s">
        <v>534</v>
      </c>
      <c r="R109" s="96"/>
      <c r="S109" s="96"/>
      <c r="T109" s="96"/>
      <c r="U109" s="96"/>
      <c r="V109" s="96"/>
      <c r="W109" s="96"/>
      <c r="X109" s="96"/>
    </row>
    <row r="110" spans="1:24" s="2" customFormat="1" ht="39" customHeight="1">
      <c r="A110" s="136"/>
      <c r="B110" s="14" t="s">
        <v>543</v>
      </c>
      <c r="C110" s="144"/>
      <c r="D110" s="136"/>
      <c r="E110" s="136"/>
      <c r="F110" s="136"/>
      <c r="G110" s="19">
        <v>19282</v>
      </c>
      <c r="H110" s="20">
        <v>52216.78</v>
      </c>
      <c r="I110" s="155"/>
      <c r="J110" s="136"/>
      <c r="K110" s="144"/>
      <c r="L110" s="20">
        <v>115.69</v>
      </c>
      <c r="M110" s="20">
        <v>795.56</v>
      </c>
      <c r="N110" s="36">
        <f t="shared" si="22"/>
        <v>52896.65</v>
      </c>
      <c r="O110" s="93" t="s">
        <v>544</v>
      </c>
      <c r="P110" s="93"/>
      <c r="Q110" s="96" t="s">
        <v>526</v>
      </c>
      <c r="R110" s="96"/>
      <c r="S110" s="96"/>
      <c r="T110" s="96"/>
      <c r="U110" s="96"/>
      <c r="V110" s="96"/>
      <c r="W110" s="96"/>
      <c r="X110" s="96"/>
    </row>
    <row r="111" spans="1:24" s="2" customFormat="1" ht="29.25" customHeight="1">
      <c r="A111" s="135" t="s">
        <v>545</v>
      </c>
      <c r="B111" s="14" t="s">
        <v>546</v>
      </c>
      <c r="C111" s="148">
        <v>42549</v>
      </c>
      <c r="D111" s="135" t="s">
        <v>18</v>
      </c>
      <c r="E111" s="135" t="s">
        <v>19</v>
      </c>
      <c r="F111" s="135" t="s">
        <v>20</v>
      </c>
      <c r="G111" s="19">
        <v>4152</v>
      </c>
      <c r="H111" s="20">
        <v>9859.2800000000007</v>
      </c>
      <c r="I111" s="156" t="s">
        <v>547</v>
      </c>
      <c r="J111" s="137" t="s">
        <v>487</v>
      </c>
      <c r="K111" s="161">
        <v>42636</v>
      </c>
      <c r="L111" s="20">
        <v>0</v>
      </c>
      <c r="M111" s="20">
        <v>0</v>
      </c>
      <c r="N111" s="36">
        <f t="shared" si="22"/>
        <v>9859.2800000000007</v>
      </c>
      <c r="O111" s="93" t="s">
        <v>548</v>
      </c>
      <c r="P111" s="93" t="s">
        <v>549</v>
      </c>
      <c r="Q111" s="96" t="s">
        <v>550</v>
      </c>
      <c r="R111" s="96"/>
      <c r="S111" s="96"/>
      <c r="T111" s="96"/>
      <c r="U111" s="96"/>
      <c r="V111" s="96"/>
      <c r="W111" s="96"/>
      <c r="X111" s="96"/>
    </row>
    <row r="112" spans="1:24" s="2" customFormat="1" ht="84.4" customHeight="1">
      <c r="A112" s="136"/>
      <c r="B112" s="14" t="s">
        <v>551</v>
      </c>
      <c r="C112" s="149"/>
      <c r="D112" s="136"/>
      <c r="E112" s="136"/>
      <c r="F112" s="136"/>
      <c r="G112" s="19">
        <v>97189</v>
      </c>
      <c r="H112" s="20">
        <v>195006.55</v>
      </c>
      <c r="I112" s="155"/>
      <c r="J112" s="136"/>
      <c r="K112" s="144"/>
      <c r="L112" s="20">
        <v>583.13400000000001</v>
      </c>
      <c r="M112" s="20">
        <v>861.94</v>
      </c>
      <c r="N112" s="36">
        <f t="shared" si="22"/>
        <v>195285.356</v>
      </c>
      <c r="O112" s="93" t="s">
        <v>552</v>
      </c>
      <c r="P112" s="93" t="s">
        <v>553</v>
      </c>
      <c r="Q112" s="96" t="s">
        <v>554</v>
      </c>
      <c r="R112" s="96"/>
      <c r="S112" s="96"/>
      <c r="T112" s="96"/>
      <c r="U112" s="96"/>
      <c r="V112" s="96"/>
      <c r="W112" s="96"/>
      <c r="X112" s="96"/>
    </row>
    <row r="113" spans="1:24" s="2" customFormat="1" ht="50.65" customHeight="1">
      <c r="A113" s="137" t="s">
        <v>555</v>
      </c>
      <c r="B113" s="14" t="s">
        <v>556</v>
      </c>
      <c r="C113" s="150">
        <v>42581</v>
      </c>
      <c r="D113" s="135" t="s">
        <v>18</v>
      </c>
      <c r="E113" s="135" t="s">
        <v>19</v>
      </c>
      <c r="F113" s="135" t="s">
        <v>20</v>
      </c>
      <c r="G113" s="19">
        <v>15516</v>
      </c>
      <c r="H113" s="20">
        <v>38261.760000000002</v>
      </c>
      <c r="I113" s="156" t="s">
        <v>557</v>
      </c>
      <c r="J113" s="137" t="s">
        <v>558</v>
      </c>
      <c r="K113" s="161">
        <v>42668</v>
      </c>
      <c r="L113" s="20">
        <v>0</v>
      </c>
      <c r="M113" s="20">
        <v>0</v>
      </c>
      <c r="N113" s="36">
        <f t="shared" si="22"/>
        <v>38261.760000000002</v>
      </c>
      <c r="O113" s="93" t="s">
        <v>559</v>
      </c>
      <c r="P113" s="93" t="s">
        <v>560</v>
      </c>
      <c r="Q113" s="96" t="s">
        <v>561</v>
      </c>
      <c r="R113" s="96"/>
      <c r="S113" s="96"/>
      <c r="T113" s="96"/>
      <c r="U113" s="96"/>
      <c r="V113" s="96"/>
      <c r="W113" s="96"/>
      <c r="X113" s="96"/>
    </row>
    <row r="114" spans="1:24" s="2" customFormat="1" ht="86.65" customHeight="1">
      <c r="A114" s="136"/>
      <c r="B114" s="14" t="s">
        <v>562</v>
      </c>
      <c r="C114" s="151"/>
      <c r="D114" s="136"/>
      <c r="E114" s="136"/>
      <c r="F114" s="136"/>
      <c r="G114" s="19">
        <v>98119</v>
      </c>
      <c r="H114" s="20">
        <v>187957.04</v>
      </c>
      <c r="I114" s="155"/>
      <c r="J114" s="136"/>
      <c r="K114" s="144"/>
      <c r="L114" s="20">
        <v>588.71400000000006</v>
      </c>
      <c r="M114" s="20">
        <v>829.24</v>
      </c>
      <c r="N114" s="36">
        <f t="shared" si="22"/>
        <v>188197.56599999999</v>
      </c>
      <c r="O114" s="93" t="s">
        <v>563</v>
      </c>
      <c r="P114" s="93" t="s">
        <v>564</v>
      </c>
      <c r="Q114" s="96" t="s">
        <v>565</v>
      </c>
      <c r="R114" s="96"/>
      <c r="S114" s="96"/>
      <c r="T114" s="96"/>
      <c r="U114" s="96"/>
      <c r="V114" s="96"/>
      <c r="W114" s="96"/>
      <c r="X114" s="96"/>
    </row>
    <row r="115" spans="1:24" s="3" customFormat="1" ht="64.900000000000006" customHeight="1">
      <c r="A115" s="138" t="s">
        <v>566</v>
      </c>
      <c r="B115" s="64" t="s">
        <v>567</v>
      </c>
      <c r="C115" s="150">
        <v>42616</v>
      </c>
      <c r="D115" s="135" t="s">
        <v>18</v>
      </c>
      <c r="E115" s="135" t="s">
        <v>19</v>
      </c>
      <c r="F115" s="135" t="s">
        <v>20</v>
      </c>
      <c r="G115" s="78">
        <v>2424</v>
      </c>
      <c r="H115" s="62">
        <v>10139.59</v>
      </c>
      <c r="I115" s="157" t="s">
        <v>568</v>
      </c>
      <c r="J115" s="138" t="s">
        <v>569</v>
      </c>
      <c r="K115" s="148">
        <v>42702</v>
      </c>
      <c r="L115" s="62">
        <v>0</v>
      </c>
      <c r="M115" s="62">
        <v>0</v>
      </c>
      <c r="N115" s="36">
        <f t="shared" ref="N115:N118" si="23">H115-L115+M115</f>
        <v>10139.59</v>
      </c>
      <c r="O115" s="93" t="s">
        <v>570</v>
      </c>
      <c r="P115" s="92"/>
      <c r="Q115" s="96" t="s">
        <v>571</v>
      </c>
      <c r="R115" s="96"/>
      <c r="S115" s="96"/>
      <c r="T115" s="96"/>
      <c r="U115" s="96"/>
      <c r="V115" s="96"/>
      <c r="W115" s="96"/>
      <c r="X115" s="96"/>
    </row>
    <row r="116" spans="1:24" s="3" customFormat="1" ht="58.15" customHeight="1">
      <c r="A116" s="139"/>
      <c r="B116" s="64" t="s">
        <v>572</v>
      </c>
      <c r="C116" s="151"/>
      <c r="D116" s="136"/>
      <c r="E116" s="136"/>
      <c r="F116" s="136"/>
      <c r="G116" s="78">
        <v>86392</v>
      </c>
      <c r="H116" s="62">
        <v>211792.45</v>
      </c>
      <c r="I116" s="158"/>
      <c r="J116" s="139"/>
      <c r="K116" s="149"/>
      <c r="L116" s="62">
        <v>518.35199999999998</v>
      </c>
      <c r="M116" s="62">
        <v>611.21</v>
      </c>
      <c r="N116" s="36">
        <f t="shared" si="23"/>
        <v>211885.30799999999</v>
      </c>
      <c r="O116" s="93" t="s">
        <v>573</v>
      </c>
      <c r="P116" s="93" t="s">
        <v>574</v>
      </c>
      <c r="Q116" s="95" t="s">
        <v>575</v>
      </c>
      <c r="R116" s="96"/>
      <c r="S116" s="96"/>
      <c r="T116" s="96"/>
      <c r="U116" s="96"/>
      <c r="V116" s="96"/>
      <c r="W116" s="96"/>
      <c r="X116" s="96"/>
    </row>
    <row r="117" spans="1:24" s="3" customFormat="1" ht="55.15" customHeight="1">
      <c r="A117" s="79" t="s">
        <v>576</v>
      </c>
      <c r="B117" s="64" t="s">
        <v>577</v>
      </c>
      <c r="C117" s="77">
        <v>42630</v>
      </c>
      <c r="D117" s="16" t="s">
        <v>18</v>
      </c>
      <c r="E117" s="16" t="s">
        <v>19</v>
      </c>
      <c r="F117" s="79" t="s">
        <v>20</v>
      </c>
      <c r="G117" s="78" t="s">
        <v>578</v>
      </c>
      <c r="H117" s="62">
        <v>244367.57</v>
      </c>
      <c r="I117" s="94" t="s">
        <v>579</v>
      </c>
      <c r="J117" s="79" t="s">
        <v>453</v>
      </c>
      <c r="K117" s="77">
        <v>42716</v>
      </c>
      <c r="L117" s="62">
        <v>394.73399999999998</v>
      </c>
      <c r="M117" s="62">
        <v>794.52</v>
      </c>
      <c r="N117" s="36">
        <f t="shared" si="23"/>
        <v>244767.356</v>
      </c>
      <c r="O117" s="93" t="s">
        <v>580</v>
      </c>
      <c r="P117" s="93" t="s">
        <v>581</v>
      </c>
      <c r="Q117" s="96" t="s">
        <v>582</v>
      </c>
      <c r="R117" s="96"/>
      <c r="S117" s="96"/>
      <c r="T117" s="96"/>
      <c r="U117" s="96"/>
      <c r="V117" s="96"/>
      <c r="W117" s="96"/>
      <c r="X117" s="96"/>
    </row>
    <row r="118" spans="1:24" s="3" customFormat="1" ht="67.150000000000006" customHeight="1">
      <c r="A118" s="79" t="s">
        <v>583</v>
      </c>
      <c r="B118" s="64" t="s">
        <v>584</v>
      </c>
      <c r="C118" s="77">
        <v>42645</v>
      </c>
      <c r="D118" s="16" t="s">
        <v>18</v>
      </c>
      <c r="E118" s="16" t="s">
        <v>19</v>
      </c>
      <c r="F118" s="79" t="s">
        <v>20</v>
      </c>
      <c r="G118" s="78">
        <v>86706</v>
      </c>
      <c r="H118" s="62">
        <v>171313.02</v>
      </c>
      <c r="I118" s="94" t="s">
        <v>585</v>
      </c>
      <c r="J118" s="79" t="s">
        <v>586</v>
      </c>
      <c r="K118" s="77">
        <v>42731</v>
      </c>
      <c r="L118" s="62">
        <v>520.24</v>
      </c>
      <c r="M118" s="62">
        <v>655.1</v>
      </c>
      <c r="N118" s="36">
        <f t="shared" si="23"/>
        <v>171447.88</v>
      </c>
      <c r="O118" s="93" t="s">
        <v>587</v>
      </c>
      <c r="P118" s="93" t="s">
        <v>588</v>
      </c>
      <c r="Q118" s="96" t="s">
        <v>589</v>
      </c>
      <c r="R118" s="96"/>
      <c r="S118" s="96"/>
      <c r="T118" s="96"/>
      <c r="U118" s="96"/>
      <c r="V118" s="96"/>
      <c r="W118" s="96"/>
      <c r="X118" s="96"/>
    </row>
    <row r="119" spans="1:24" s="2" customFormat="1" ht="29.25" customHeight="1">
      <c r="A119" s="69"/>
      <c r="B119" s="14"/>
      <c r="C119" s="76">
        <v>42604</v>
      </c>
      <c r="D119" s="69"/>
      <c r="E119" s="69"/>
      <c r="F119" s="69"/>
      <c r="G119" s="19"/>
      <c r="H119" s="20"/>
      <c r="I119" s="85"/>
      <c r="J119" s="69"/>
      <c r="K119" s="70"/>
      <c r="L119" s="20"/>
      <c r="M119" s="20">
        <v>493.68</v>
      </c>
      <c r="N119" s="20">
        <v>493.68</v>
      </c>
      <c r="O119" s="93" t="s">
        <v>590</v>
      </c>
      <c r="P119" s="93"/>
      <c r="Q119" s="96" t="s">
        <v>591</v>
      </c>
      <c r="R119" s="96"/>
      <c r="S119" s="96"/>
      <c r="T119" s="96"/>
      <c r="U119" s="96"/>
      <c r="V119" s="96"/>
      <c r="W119" s="96"/>
      <c r="X119" s="96"/>
    </row>
    <row r="120" spans="1:24" s="3" customFormat="1" ht="57.75" customHeight="1">
      <c r="A120" s="79" t="s">
        <v>592</v>
      </c>
      <c r="B120" s="64" t="s">
        <v>593</v>
      </c>
      <c r="C120" s="77">
        <v>42672</v>
      </c>
      <c r="D120" s="79" t="s">
        <v>18</v>
      </c>
      <c r="E120" s="79" t="s">
        <v>19</v>
      </c>
      <c r="F120" s="79" t="s">
        <v>20</v>
      </c>
      <c r="G120" s="78">
        <v>49534</v>
      </c>
      <c r="H120" s="62">
        <v>62295.54</v>
      </c>
      <c r="I120" s="94" t="s">
        <v>594</v>
      </c>
      <c r="J120" s="79" t="s">
        <v>75</v>
      </c>
      <c r="K120" s="76">
        <v>42758</v>
      </c>
      <c r="L120" s="62">
        <v>297.2</v>
      </c>
      <c r="M120" s="62">
        <v>726.57</v>
      </c>
      <c r="N120" s="36">
        <f t="shared" ref="N120:N183" si="24">H120-L120+M120</f>
        <v>62724.91</v>
      </c>
      <c r="O120" s="93" t="s">
        <v>595</v>
      </c>
      <c r="P120" s="93" t="s">
        <v>596</v>
      </c>
      <c r="Q120" s="96" t="s">
        <v>597</v>
      </c>
      <c r="R120" s="96"/>
      <c r="S120" s="96"/>
      <c r="T120" s="96"/>
      <c r="U120" s="96"/>
      <c r="V120" s="96"/>
      <c r="W120" s="96"/>
      <c r="X120" s="96"/>
    </row>
    <row r="121" spans="1:24" s="3" customFormat="1" ht="152.25" customHeight="1">
      <c r="A121" s="79" t="s">
        <v>598</v>
      </c>
      <c r="B121" s="64" t="s">
        <v>599</v>
      </c>
      <c r="C121" s="77">
        <v>42701</v>
      </c>
      <c r="D121" s="79" t="s">
        <v>18</v>
      </c>
      <c r="E121" s="79" t="s">
        <v>19</v>
      </c>
      <c r="F121" s="79" t="s">
        <v>20</v>
      </c>
      <c r="G121" s="78">
        <v>101293</v>
      </c>
      <c r="H121" s="62">
        <v>209852.28</v>
      </c>
      <c r="I121" s="94" t="s">
        <v>600</v>
      </c>
      <c r="J121" s="79" t="s">
        <v>501</v>
      </c>
      <c r="K121" s="77">
        <v>42788</v>
      </c>
      <c r="L121" s="62">
        <v>607.75800000000004</v>
      </c>
      <c r="M121" s="62">
        <v>516.99</v>
      </c>
      <c r="N121" s="36">
        <f t="shared" si="24"/>
        <v>209761.51199999999</v>
      </c>
      <c r="O121" s="93" t="s">
        <v>601</v>
      </c>
      <c r="P121" s="93" t="s">
        <v>602</v>
      </c>
      <c r="Q121" s="96" t="s">
        <v>603</v>
      </c>
      <c r="R121" s="96"/>
      <c r="S121" s="96"/>
      <c r="T121" s="96"/>
      <c r="U121" s="96"/>
      <c r="V121" s="96"/>
      <c r="W121" s="96"/>
      <c r="X121" s="96"/>
    </row>
    <row r="122" spans="1:24" s="3" customFormat="1" ht="29.25" customHeight="1">
      <c r="A122" s="138" t="s">
        <v>604</v>
      </c>
      <c r="B122" s="64" t="s">
        <v>605</v>
      </c>
      <c r="C122" s="150">
        <v>42722</v>
      </c>
      <c r="D122" s="138" t="s">
        <v>18</v>
      </c>
      <c r="E122" s="138" t="s">
        <v>19</v>
      </c>
      <c r="F122" s="138" t="s">
        <v>20</v>
      </c>
      <c r="G122" s="78">
        <v>4536</v>
      </c>
      <c r="H122" s="62">
        <v>6822.14</v>
      </c>
      <c r="I122" s="157" t="s">
        <v>606</v>
      </c>
      <c r="J122" s="138" t="s">
        <v>240</v>
      </c>
      <c r="K122" s="150">
        <v>42809</v>
      </c>
      <c r="L122" s="62">
        <v>0</v>
      </c>
      <c r="M122" s="62">
        <v>0</v>
      </c>
      <c r="N122" s="36">
        <f t="shared" si="24"/>
        <v>6822.14</v>
      </c>
      <c r="O122" s="93" t="s">
        <v>607</v>
      </c>
      <c r="P122" s="93" t="s">
        <v>608</v>
      </c>
      <c r="Q122" s="96" t="s">
        <v>609</v>
      </c>
      <c r="R122" s="96"/>
      <c r="S122" s="96"/>
      <c r="T122" s="96"/>
      <c r="U122" s="96"/>
      <c r="V122" s="96"/>
      <c r="W122" s="96"/>
      <c r="X122" s="96"/>
    </row>
    <row r="123" spans="1:24" s="3" customFormat="1" ht="29.25" customHeight="1">
      <c r="A123" s="139"/>
      <c r="B123" s="64" t="s">
        <v>610</v>
      </c>
      <c r="C123" s="151"/>
      <c r="D123" s="139"/>
      <c r="E123" s="139"/>
      <c r="F123" s="139"/>
      <c r="G123" s="78">
        <v>4476</v>
      </c>
      <c r="H123" s="62">
        <v>14770.8</v>
      </c>
      <c r="I123" s="158"/>
      <c r="J123" s="139"/>
      <c r="K123" s="151"/>
      <c r="L123" s="62">
        <v>0</v>
      </c>
      <c r="M123" s="62">
        <v>383.21</v>
      </c>
      <c r="N123" s="36">
        <f t="shared" si="24"/>
        <v>15154.01</v>
      </c>
      <c r="O123" s="93" t="s">
        <v>611</v>
      </c>
      <c r="P123" s="93"/>
      <c r="Q123" s="96" t="s">
        <v>612</v>
      </c>
      <c r="R123" s="96"/>
      <c r="S123" s="96"/>
      <c r="T123" s="96"/>
      <c r="U123" s="96"/>
      <c r="V123" s="96"/>
      <c r="W123" s="96"/>
      <c r="X123" s="96"/>
    </row>
    <row r="124" spans="1:24" s="3" customFormat="1" ht="29.25" customHeight="1">
      <c r="A124" s="79" t="s">
        <v>613</v>
      </c>
      <c r="B124" s="64" t="s">
        <v>614</v>
      </c>
      <c r="C124" s="77">
        <v>42633</v>
      </c>
      <c r="D124" s="79" t="s">
        <v>18</v>
      </c>
      <c r="E124" s="79" t="s">
        <v>19</v>
      </c>
      <c r="F124" s="79"/>
      <c r="G124" s="78">
        <v>150</v>
      </c>
      <c r="H124" s="62">
        <v>190.5</v>
      </c>
      <c r="I124" s="94" t="s">
        <v>615</v>
      </c>
      <c r="J124" s="79"/>
      <c r="K124" s="77">
        <v>42809</v>
      </c>
      <c r="L124" s="62">
        <v>0.9</v>
      </c>
      <c r="M124" s="62">
        <v>0</v>
      </c>
      <c r="N124" s="36">
        <f t="shared" si="24"/>
        <v>189.6</v>
      </c>
      <c r="O124" s="93" t="s">
        <v>616</v>
      </c>
      <c r="P124" s="93"/>
      <c r="Q124" s="96" t="s">
        <v>612</v>
      </c>
      <c r="R124" s="96"/>
      <c r="S124" s="96"/>
      <c r="T124" s="96"/>
      <c r="U124" s="96"/>
      <c r="V124" s="96"/>
      <c r="W124" s="96"/>
      <c r="X124" s="96"/>
    </row>
    <row r="125" spans="1:24" s="3" customFormat="1" ht="29.25" customHeight="1">
      <c r="A125" s="79" t="s">
        <v>613</v>
      </c>
      <c r="B125" s="64" t="s">
        <v>617</v>
      </c>
      <c r="C125" s="77">
        <v>42717</v>
      </c>
      <c r="D125" s="79" t="s">
        <v>18</v>
      </c>
      <c r="E125" s="79" t="s">
        <v>19</v>
      </c>
      <c r="F125" s="79"/>
      <c r="G125" s="78">
        <v>114</v>
      </c>
      <c r="H125" s="62">
        <v>364.8</v>
      </c>
      <c r="I125" s="94" t="s">
        <v>615</v>
      </c>
      <c r="J125" s="79"/>
      <c r="K125" s="77">
        <v>42809</v>
      </c>
      <c r="L125" s="62">
        <v>0.68400000000000005</v>
      </c>
      <c r="M125" s="62">
        <v>0</v>
      </c>
      <c r="N125" s="36">
        <f t="shared" si="24"/>
        <v>364.11599999999999</v>
      </c>
      <c r="O125" s="93" t="s">
        <v>618</v>
      </c>
      <c r="P125" s="93"/>
      <c r="Q125" s="96" t="s">
        <v>612</v>
      </c>
      <c r="R125" s="96"/>
      <c r="S125" s="96"/>
      <c r="T125" s="96"/>
      <c r="U125" s="96"/>
      <c r="V125" s="96"/>
      <c r="W125" s="96"/>
      <c r="X125" s="96"/>
    </row>
    <row r="126" spans="1:24" s="3" customFormat="1" ht="90" customHeight="1">
      <c r="A126" s="79" t="s">
        <v>619</v>
      </c>
      <c r="B126" s="64" t="s">
        <v>620</v>
      </c>
      <c r="C126" s="77">
        <v>42735</v>
      </c>
      <c r="D126" s="79" t="s">
        <v>18</v>
      </c>
      <c r="E126" s="79" t="s">
        <v>19</v>
      </c>
      <c r="F126" s="79" t="s">
        <v>20</v>
      </c>
      <c r="G126" s="78">
        <v>114927</v>
      </c>
      <c r="H126" s="62">
        <v>254340.52</v>
      </c>
      <c r="I126" s="94" t="s">
        <v>621</v>
      </c>
      <c r="J126" s="79" t="s">
        <v>453</v>
      </c>
      <c r="K126" s="77">
        <v>42819</v>
      </c>
      <c r="L126" s="62">
        <v>689.56</v>
      </c>
      <c r="M126" s="62">
        <v>715.43</v>
      </c>
      <c r="N126" s="36">
        <f t="shared" si="24"/>
        <v>254366.39</v>
      </c>
      <c r="O126" s="93" t="s">
        <v>622</v>
      </c>
      <c r="P126" s="93" t="s">
        <v>623</v>
      </c>
      <c r="Q126" s="95" t="s">
        <v>624</v>
      </c>
      <c r="R126" s="96"/>
      <c r="S126" s="96"/>
      <c r="T126" s="96"/>
      <c r="U126" s="96"/>
      <c r="V126" s="96"/>
      <c r="W126" s="96"/>
      <c r="X126" s="96"/>
    </row>
    <row r="127" spans="1:24" s="3" customFormat="1" ht="46.5" customHeight="1">
      <c r="A127" s="79" t="s">
        <v>625</v>
      </c>
      <c r="B127" s="64" t="s">
        <v>626</v>
      </c>
      <c r="C127" s="77">
        <v>42750</v>
      </c>
      <c r="D127" s="79" t="s">
        <v>18</v>
      </c>
      <c r="E127" s="79" t="s">
        <v>19</v>
      </c>
      <c r="F127" s="79" t="s">
        <v>20</v>
      </c>
      <c r="G127" s="78">
        <v>4764</v>
      </c>
      <c r="H127" s="62">
        <v>13882.3</v>
      </c>
      <c r="I127" s="94" t="s">
        <v>627</v>
      </c>
      <c r="J127" s="79" t="s">
        <v>240</v>
      </c>
      <c r="K127" s="77">
        <v>42834</v>
      </c>
      <c r="L127" s="62">
        <v>0</v>
      </c>
      <c r="M127" s="62">
        <v>0</v>
      </c>
      <c r="N127" s="36">
        <f t="shared" si="24"/>
        <v>13882.3</v>
      </c>
      <c r="O127" s="93" t="s">
        <v>628</v>
      </c>
      <c r="P127" s="92"/>
      <c r="Q127" s="96" t="s">
        <v>629</v>
      </c>
      <c r="R127" s="96"/>
      <c r="S127" s="96"/>
      <c r="T127" s="96"/>
      <c r="U127" s="96"/>
      <c r="V127" s="96"/>
      <c r="W127" s="96"/>
      <c r="X127" s="96"/>
    </row>
    <row r="128" spans="1:24" s="3" customFormat="1" ht="35.65" customHeight="1">
      <c r="A128" s="138" t="s">
        <v>630</v>
      </c>
      <c r="B128" s="63" t="s">
        <v>631</v>
      </c>
      <c r="C128" s="148">
        <v>42756</v>
      </c>
      <c r="D128" s="138" t="s">
        <v>18</v>
      </c>
      <c r="E128" s="138" t="s">
        <v>19</v>
      </c>
      <c r="F128" s="138" t="s">
        <v>20</v>
      </c>
      <c r="G128" s="78">
        <v>10584</v>
      </c>
      <c r="H128" s="62">
        <v>21045.1</v>
      </c>
      <c r="I128" s="157" t="s">
        <v>632</v>
      </c>
      <c r="J128" s="138" t="s">
        <v>586</v>
      </c>
      <c r="K128" s="150">
        <v>42838</v>
      </c>
      <c r="L128" s="62">
        <v>0</v>
      </c>
      <c r="M128" s="62">
        <v>0</v>
      </c>
      <c r="N128" s="36">
        <f t="shared" si="24"/>
        <v>21045.1</v>
      </c>
      <c r="O128" s="93" t="s">
        <v>633</v>
      </c>
      <c r="P128" s="93" t="s">
        <v>634</v>
      </c>
      <c r="Q128" s="96" t="s">
        <v>629</v>
      </c>
      <c r="R128" s="96"/>
      <c r="S128" s="96"/>
      <c r="T128" s="96"/>
      <c r="U128" s="96"/>
      <c r="V128" s="96"/>
      <c r="W128" s="96"/>
      <c r="X128" s="96"/>
    </row>
    <row r="129" spans="1:24" s="3" customFormat="1" ht="65.25" customHeight="1">
      <c r="A129" s="139"/>
      <c r="B129" s="64" t="s">
        <v>635</v>
      </c>
      <c r="C129" s="149"/>
      <c r="D129" s="139"/>
      <c r="E129" s="139"/>
      <c r="F129" s="139"/>
      <c r="G129" s="78">
        <v>95102</v>
      </c>
      <c r="H129" s="62">
        <v>159644.81</v>
      </c>
      <c r="I129" s="158"/>
      <c r="J129" s="139"/>
      <c r="K129" s="151"/>
      <c r="L129" s="62">
        <v>522.23</v>
      </c>
      <c r="M129" s="62">
        <v>843.8</v>
      </c>
      <c r="N129" s="36">
        <f t="shared" si="24"/>
        <v>159966.38</v>
      </c>
      <c r="O129" s="93" t="s">
        <v>636</v>
      </c>
      <c r="P129" s="93" t="s">
        <v>637</v>
      </c>
      <c r="Q129" s="96" t="s">
        <v>638</v>
      </c>
      <c r="R129" s="96"/>
      <c r="S129" s="96"/>
      <c r="T129" s="96"/>
      <c r="U129" s="96"/>
      <c r="V129" s="96"/>
      <c r="W129" s="96"/>
      <c r="X129" s="96"/>
    </row>
    <row r="130" spans="1:24" s="3" customFormat="1" ht="90" customHeight="1">
      <c r="A130" s="79" t="s">
        <v>639</v>
      </c>
      <c r="B130" s="64" t="s">
        <v>640</v>
      </c>
      <c r="C130" s="77">
        <v>42764</v>
      </c>
      <c r="D130" s="79" t="s">
        <v>18</v>
      </c>
      <c r="E130" s="79" t="s">
        <v>19</v>
      </c>
      <c r="F130" s="79" t="s">
        <v>20</v>
      </c>
      <c r="G130" s="78">
        <v>42226</v>
      </c>
      <c r="H130" s="62">
        <v>125682.1</v>
      </c>
      <c r="I130" s="94" t="s">
        <v>641</v>
      </c>
      <c r="J130" s="79" t="s">
        <v>586</v>
      </c>
      <c r="K130" s="77">
        <v>42848</v>
      </c>
      <c r="L130" s="62">
        <v>253.36</v>
      </c>
      <c r="M130" s="62">
        <v>786.85</v>
      </c>
      <c r="N130" s="36">
        <f t="shared" si="24"/>
        <v>126215.59</v>
      </c>
      <c r="O130" s="93" t="s">
        <v>642</v>
      </c>
      <c r="P130" s="93" t="s">
        <v>643</v>
      </c>
      <c r="Q130" s="164" t="s">
        <v>644</v>
      </c>
      <c r="R130" s="96"/>
      <c r="S130" s="96"/>
      <c r="T130" s="96"/>
      <c r="U130" s="96"/>
      <c r="V130" s="96"/>
      <c r="W130" s="96"/>
      <c r="X130" s="96"/>
    </row>
    <row r="131" spans="1:24" s="3" customFormat="1" ht="45.4" customHeight="1">
      <c r="A131" s="97" t="s">
        <v>645</v>
      </c>
      <c r="B131" s="64" t="s">
        <v>646</v>
      </c>
      <c r="C131" s="77">
        <v>42761</v>
      </c>
      <c r="D131" s="79" t="s">
        <v>18</v>
      </c>
      <c r="E131" s="79" t="s">
        <v>19</v>
      </c>
      <c r="F131" s="79" t="s">
        <v>26</v>
      </c>
      <c r="G131" s="78">
        <v>1284</v>
      </c>
      <c r="H131" s="62">
        <v>1810.44</v>
      </c>
      <c r="I131" s="99">
        <v>11209507691</v>
      </c>
      <c r="J131" s="79" t="s">
        <v>26</v>
      </c>
      <c r="K131" s="77">
        <v>42848</v>
      </c>
      <c r="L131" s="62">
        <v>7.7</v>
      </c>
      <c r="M131" s="62">
        <v>839.41</v>
      </c>
      <c r="N131" s="36">
        <f t="shared" si="24"/>
        <v>2642.15</v>
      </c>
      <c r="O131" s="93" t="s">
        <v>647</v>
      </c>
      <c r="P131" s="92"/>
      <c r="Q131" s="96" t="s">
        <v>648</v>
      </c>
      <c r="R131" s="96"/>
      <c r="S131" s="96"/>
      <c r="T131" s="96"/>
      <c r="U131" s="96"/>
      <c r="V131" s="96"/>
      <c r="W131" s="96"/>
      <c r="X131" s="96"/>
    </row>
    <row r="132" spans="1:24" s="3" customFormat="1" ht="63.75" customHeight="1">
      <c r="A132" s="97" t="s">
        <v>649</v>
      </c>
      <c r="B132" s="64" t="s">
        <v>650</v>
      </c>
      <c r="C132" s="77">
        <v>42798</v>
      </c>
      <c r="D132" s="79" t="s">
        <v>18</v>
      </c>
      <c r="E132" s="79" t="s">
        <v>19</v>
      </c>
      <c r="F132" s="79" t="s">
        <v>20</v>
      </c>
      <c r="G132" s="78">
        <v>100938</v>
      </c>
      <c r="H132" s="62">
        <v>207783.33</v>
      </c>
      <c r="I132" s="100">
        <v>605132592</v>
      </c>
      <c r="J132" s="79" t="s">
        <v>651</v>
      </c>
      <c r="K132" s="77">
        <v>42884</v>
      </c>
      <c r="L132" s="62">
        <v>605.63</v>
      </c>
      <c r="M132" s="62">
        <v>621.45000000000005</v>
      </c>
      <c r="N132" s="36">
        <f t="shared" si="24"/>
        <v>207799.15</v>
      </c>
      <c r="O132" s="93" t="s">
        <v>652</v>
      </c>
      <c r="P132" s="101" t="s">
        <v>653</v>
      </c>
      <c r="Q132" s="95" t="s">
        <v>654</v>
      </c>
      <c r="R132" s="96"/>
      <c r="S132" s="96"/>
      <c r="T132" s="96"/>
      <c r="U132" s="96"/>
      <c r="V132" s="96"/>
      <c r="W132" s="96"/>
      <c r="X132" s="96"/>
    </row>
    <row r="133" spans="1:24" s="3" customFormat="1" ht="74.25" customHeight="1">
      <c r="A133" s="79" t="s">
        <v>655</v>
      </c>
      <c r="B133" s="64" t="s">
        <v>656</v>
      </c>
      <c r="C133" s="77">
        <v>42826</v>
      </c>
      <c r="D133" s="79" t="s">
        <v>18</v>
      </c>
      <c r="E133" s="79" t="s">
        <v>19</v>
      </c>
      <c r="F133" s="79" t="s">
        <v>26</v>
      </c>
      <c r="G133" s="78">
        <v>8605</v>
      </c>
      <c r="H133" s="62">
        <v>10986.83</v>
      </c>
      <c r="I133" s="99">
        <v>11209729926</v>
      </c>
      <c r="J133" s="79" t="s">
        <v>26</v>
      </c>
      <c r="K133" s="77">
        <v>42911</v>
      </c>
      <c r="L133" s="62">
        <v>51.63</v>
      </c>
      <c r="M133" s="62">
        <v>0</v>
      </c>
      <c r="N133" s="36">
        <f t="shared" si="24"/>
        <v>10935.2</v>
      </c>
      <c r="O133" s="93" t="s">
        <v>657</v>
      </c>
      <c r="P133" s="93" t="s">
        <v>658</v>
      </c>
      <c r="Q133" s="95" t="s">
        <v>659</v>
      </c>
      <c r="R133" s="96"/>
      <c r="S133" s="96"/>
      <c r="T133" s="96"/>
      <c r="U133" s="96"/>
      <c r="V133" s="96"/>
      <c r="W133" s="96"/>
      <c r="X133" s="96"/>
    </row>
    <row r="134" spans="1:24" s="3" customFormat="1" ht="55.15" customHeight="1">
      <c r="A134" s="79" t="s">
        <v>660</v>
      </c>
      <c r="B134" s="64" t="s">
        <v>661</v>
      </c>
      <c r="C134" s="77">
        <v>42831</v>
      </c>
      <c r="D134" s="79" t="s">
        <v>18</v>
      </c>
      <c r="E134" s="79" t="s">
        <v>19</v>
      </c>
      <c r="F134" s="79" t="s">
        <v>20</v>
      </c>
      <c r="G134" s="78">
        <v>96341</v>
      </c>
      <c r="H134" s="62">
        <v>176879.77</v>
      </c>
      <c r="I134" s="99" t="s">
        <v>662</v>
      </c>
      <c r="J134" s="79" t="s">
        <v>478</v>
      </c>
      <c r="K134" s="77">
        <v>42917</v>
      </c>
      <c r="L134" s="62">
        <v>578.04999999999995</v>
      </c>
      <c r="M134" s="62">
        <v>511.68</v>
      </c>
      <c r="N134" s="36">
        <f t="shared" si="24"/>
        <v>176813.4</v>
      </c>
      <c r="O134" s="93" t="s">
        <v>663</v>
      </c>
      <c r="P134" s="93" t="s">
        <v>664</v>
      </c>
      <c r="Q134" s="95" t="s">
        <v>665</v>
      </c>
      <c r="R134" s="96"/>
      <c r="S134" s="96"/>
      <c r="T134" s="96"/>
      <c r="U134" s="96"/>
      <c r="V134" s="96"/>
      <c r="W134" s="96"/>
      <c r="X134" s="96"/>
    </row>
    <row r="135" spans="1:24" s="3" customFormat="1" ht="43.15" customHeight="1">
      <c r="A135" s="138" t="s">
        <v>666</v>
      </c>
      <c r="B135" s="64" t="s">
        <v>667</v>
      </c>
      <c r="C135" s="150">
        <v>42866</v>
      </c>
      <c r="D135" s="138" t="s">
        <v>18</v>
      </c>
      <c r="E135" s="138" t="s">
        <v>19</v>
      </c>
      <c r="F135" s="138" t="s">
        <v>20</v>
      </c>
      <c r="G135" s="78">
        <v>5496</v>
      </c>
      <c r="H135" s="62">
        <v>11644.33</v>
      </c>
      <c r="I135" s="157" t="s">
        <v>668</v>
      </c>
      <c r="J135" s="138" t="s">
        <v>240</v>
      </c>
      <c r="K135" s="150">
        <v>42952</v>
      </c>
      <c r="L135" s="62">
        <v>0</v>
      </c>
      <c r="M135" s="62">
        <v>0</v>
      </c>
      <c r="N135" s="36">
        <f t="shared" si="24"/>
        <v>11644.33</v>
      </c>
      <c r="O135" s="93" t="s">
        <v>669</v>
      </c>
      <c r="P135" s="93" t="s">
        <v>670</v>
      </c>
      <c r="Q135" s="96" t="s">
        <v>671</v>
      </c>
      <c r="R135" s="96"/>
      <c r="S135" s="96"/>
      <c r="T135" s="96"/>
      <c r="U135" s="96"/>
      <c r="V135" s="96"/>
      <c r="W135" s="96"/>
      <c r="X135" s="96"/>
    </row>
    <row r="136" spans="1:24" s="3" customFormat="1" ht="66.75" customHeight="1">
      <c r="A136" s="139"/>
      <c r="B136" s="64" t="s">
        <v>672</v>
      </c>
      <c r="C136" s="151"/>
      <c r="D136" s="139"/>
      <c r="E136" s="139"/>
      <c r="F136" s="139"/>
      <c r="G136" s="78">
        <v>74546</v>
      </c>
      <c r="H136" s="62">
        <v>128728.73</v>
      </c>
      <c r="I136" s="158"/>
      <c r="J136" s="139"/>
      <c r="K136" s="151"/>
      <c r="L136" s="62">
        <v>447.28</v>
      </c>
      <c r="M136" s="62">
        <v>537.75</v>
      </c>
      <c r="N136" s="36">
        <f t="shared" si="24"/>
        <v>128819.2</v>
      </c>
      <c r="O136" s="93" t="s">
        <v>673</v>
      </c>
      <c r="P136" s="93" t="s">
        <v>674</v>
      </c>
      <c r="Q136" s="95" t="s">
        <v>675</v>
      </c>
      <c r="R136" s="96"/>
      <c r="S136" s="96"/>
      <c r="T136" s="96"/>
      <c r="U136" s="96"/>
      <c r="V136" s="96"/>
      <c r="W136" s="96"/>
      <c r="X136" s="96"/>
    </row>
    <row r="137" spans="1:24" s="3" customFormat="1" ht="94.5" customHeight="1">
      <c r="A137" s="79" t="s">
        <v>676</v>
      </c>
      <c r="B137" s="64" t="s">
        <v>677</v>
      </c>
      <c r="C137" s="77">
        <v>42901</v>
      </c>
      <c r="D137" s="79" t="s">
        <v>18</v>
      </c>
      <c r="E137" s="79" t="s">
        <v>19</v>
      </c>
      <c r="F137" s="79" t="s">
        <v>20</v>
      </c>
      <c r="G137" s="78">
        <v>98004</v>
      </c>
      <c r="H137" s="62">
        <v>164119.91</v>
      </c>
      <c r="I137" s="94" t="s">
        <v>678</v>
      </c>
      <c r="J137" s="79" t="s">
        <v>586</v>
      </c>
      <c r="K137" s="77">
        <v>42988</v>
      </c>
      <c r="L137" s="62">
        <v>588.02</v>
      </c>
      <c r="M137" s="62">
        <v>648.6</v>
      </c>
      <c r="N137" s="36">
        <f t="shared" si="24"/>
        <v>164180.49</v>
      </c>
      <c r="O137" s="93" t="s">
        <v>679</v>
      </c>
      <c r="P137" s="93" t="s">
        <v>680</v>
      </c>
      <c r="Q137" s="95" t="s">
        <v>681</v>
      </c>
      <c r="R137" s="96"/>
      <c r="S137" s="96"/>
      <c r="T137" s="96"/>
      <c r="U137" s="96"/>
      <c r="V137" s="96"/>
      <c r="W137" s="96"/>
      <c r="X137" s="96"/>
    </row>
    <row r="138" spans="1:24" s="3" customFormat="1" ht="29.25" customHeight="1">
      <c r="A138" s="138" t="s">
        <v>682</v>
      </c>
      <c r="B138" s="64" t="s">
        <v>683</v>
      </c>
      <c r="C138" s="150">
        <v>42930</v>
      </c>
      <c r="D138" s="138" t="s">
        <v>18</v>
      </c>
      <c r="E138" s="138" t="s">
        <v>19</v>
      </c>
      <c r="F138" s="138" t="s">
        <v>20</v>
      </c>
      <c r="G138" s="78">
        <v>8124</v>
      </c>
      <c r="H138" s="62">
        <v>12135.59</v>
      </c>
      <c r="I138" s="159">
        <v>605371776</v>
      </c>
      <c r="J138" s="138" t="s">
        <v>453</v>
      </c>
      <c r="K138" s="150">
        <v>43016</v>
      </c>
      <c r="L138" s="62">
        <v>0</v>
      </c>
      <c r="M138" s="62">
        <v>0</v>
      </c>
      <c r="N138" s="36">
        <f t="shared" si="24"/>
        <v>12135.59</v>
      </c>
      <c r="O138" s="93" t="s">
        <v>684</v>
      </c>
      <c r="P138" s="93" t="s">
        <v>685</v>
      </c>
      <c r="Q138" s="96" t="s">
        <v>686</v>
      </c>
      <c r="R138" s="96"/>
      <c r="S138" s="96"/>
      <c r="T138" s="96"/>
      <c r="U138" s="96"/>
      <c r="V138" s="96"/>
      <c r="W138" s="96"/>
      <c r="X138" s="96"/>
    </row>
    <row r="139" spans="1:24" s="3" customFormat="1" ht="88.5" customHeight="1">
      <c r="A139" s="139"/>
      <c r="B139" s="64" t="s">
        <v>687</v>
      </c>
      <c r="C139" s="151"/>
      <c r="D139" s="139"/>
      <c r="E139" s="139"/>
      <c r="F139" s="139"/>
      <c r="G139" s="78">
        <v>125847</v>
      </c>
      <c r="H139" s="62">
        <v>194150</v>
      </c>
      <c r="I139" s="160"/>
      <c r="J139" s="139"/>
      <c r="K139" s="151"/>
      <c r="L139" s="62">
        <v>755.08</v>
      </c>
      <c r="M139" s="62">
        <v>732.24</v>
      </c>
      <c r="N139" s="36">
        <f t="shared" si="24"/>
        <v>194127.16</v>
      </c>
      <c r="O139" s="93" t="s">
        <v>688</v>
      </c>
      <c r="P139" s="93" t="s">
        <v>689</v>
      </c>
      <c r="Q139" s="95" t="s">
        <v>690</v>
      </c>
      <c r="R139" s="96"/>
      <c r="S139" s="96"/>
      <c r="T139" s="96"/>
      <c r="U139" s="96"/>
      <c r="V139" s="96"/>
      <c r="W139" s="96"/>
      <c r="X139" s="96"/>
    </row>
    <row r="140" spans="1:24" s="3" customFormat="1" ht="42.75" customHeight="1">
      <c r="A140" s="79" t="s">
        <v>691</v>
      </c>
      <c r="B140" s="64" t="s">
        <v>692</v>
      </c>
      <c r="C140" s="77">
        <v>42936</v>
      </c>
      <c r="D140" s="79" t="s">
        <v>18</v>
      </c>
      <c r="E140" s="79" t="s">
        <v>19</v>
      </c>
      <c r="F140" s="79" t="s">
        <v>20</v>
      </c>
      <c r="G140" s="78">
        <v>18245</v>
      </c>
      <c r="H140" s="62">
        <v>52645.41</v>
      </c>
      <c r="I140" s="94" t="s">
        <v>693</v>
      </c>
      <c r="J140" s="79" t="s">
        <v>75</v>
      </c>
      <c r="K140" s="77">
        <v>43022</v>
      </c>
      <c r="L140" s="62">
        <v>109.47</v>
      </c>
      <c r="M140" s="62">
        <v>628.96</v>
      </c>
      <c r="N140" s="36">
        <f t="shared" si="24"/>
        <v>53164.9</v>
      </c>
      <c r="O140" s="93" t="s">
        <v>694</v>
      </c>
      <c r="P140" s="93" t="s">
        <v>695</v>
      </c>
      <c r="Q140" s="95" t="s">
        <v>696</v>
      </c>
      <c r="R140" s="96"/>
      <c r="S140" s="96"/>
      <c r="T140" s="96"/>
      <c r="U140" s="96"/>
      <c r="V140" s="96"/>
      <c r="W140" s="96"/>
      <c r="X140" s="96"/>
    </row>
    <row r="141" spans="1:24" s="3" customFormat="1" ht="29.25" customHeight="1">
      <c r="A141" s="138" t="s">
        <v>697</v>
      </c>
      <c r="B141" s="64" t="s">
        <v>698</v>
      </c>
      <c r="C141" s="150">
        <v>42950</v>
      </c>
      <c r="D141" s="138" t="s">
        <v>18</v>
      </c>
      <c r="E141" s="138" t="s">
        <v>19</v>
      </c>
      <c r="F141" s="138" t="s">
        <v>20</v>
      </c>
      <c r="G141" s="78">
        <v>23479</v>
      </c>
      <c r="H141" s="62">
        <v>68740.39</v>
      </c>
      <c r="I141" s="157" t="s">
        <v>699</v>
      </c>
      <c r="J141" s="138" t="s">
        <v>240</v>
      </c>
      <c r="K141" s="150">
        <v>43036</v>
      </c>
      <c r="L141" s="62">
        <v>140.87</v>
      </c>
      <c r="M141" s="62">
        <v>369.7</v>
      </c>
      <c r="N141" s="36">
        <f t="shared" si="24"/>
        <v>68969.22</v>
      </c>
      <c r="O141" s="93" t="s">
        <v>700</v>
      </c>
      <c r="P141" s="128" t="s">
        <v>701</v>
      </c>
      <c r="Q141" s="96" t="s">
        <v>702</v>
      </c>
    </row>
    <row r="142" spans="1:24" s="3" customFormat="1" ht="29.25" customHeight="1">
      <c r="A142" s="139"/>
      <c r="B142" s="64" t="s">
        <v>703</v>
      </c>
      <c r="C142" s="151"/>
      <c r="D142" s="139"/>
      <c r="E142" s="139"/>
      <c r="F142" s="139"/>
      <c r="G142" s="78">
        <v>4152</v>
      </c>
      <c r="H142" s="62">
        <v>6378.84</v>
      </c>
      <c r="I142" s="158"/>
      <c r="J142" s="139"/>
      <c r="K142" s="151"/>
      <c r="L142" s="62">
        <v>0</v>
      </c>
      <c r="M142" s="62">
        <v>0</v>
      </c>
      <c r="N142" s="36">
        <f t="shared" si="24"/>
        <v>6378.84</v>
      </c>
      <c r="O142" s="93" t="s">
        <v>704</v>
      </c>
      <c r="P142" s="92"/>
      <c r="Q142" s="96" t="s">
        <v>705</v>
      </c>
    </row>
    <row r="143" spans="1:24" s="3" customFormat="1" ht="29.25" customHeight="1">
      <c r="A143" s="79" t="s">
        <v>706</v>
      </c>
      <c r="B143" s="64" t="s">
        <v>707</v>
      </c>
      <c r="C143" s="76">
        <v>42949</v>
      </c>
      <c r="D143" s="79" t="s">
        <v>18</v>
      </c>
      <c r="E143" s="79" t="s">
        <v>19</v>
      </c>
      <c r="F143" s="79" t="s">
        <v>26</v>
      </c>
      <c r="G143" s="78">
        <v>3154</v>
      </c>
      <c r="H143" s="62">
        <v>4794.08</v>
      </c>
      <c r="I143" s="94" t="s">
        <v>708</v>
      </c>
      <c r="J143" s="79" t="s">
        <v>26</v>
      </c>
      <c r="K143" s="77">
        <v>43032</v>
      </c>
      <c r="L143" s="62">
        <v>18.920000000000002</v>
      </c>
      <c r="M143" s="62">
        <v>569.1</v>
      </c>
      <c r="N143" s="36">
        <f t="shared" si="24"/>
        <v>5344.26</v>
      </c>
      <c r="O143" s="93" t="s">
        <v>709</v>
      </c>
      <c r="P143" s="92"/>
      <c r="Q143" s="96" t="s">
        <v>702</v>
      </c>
    </row>
    <row r="144" spans="1:24" s="3" customFormat="1" ht="29.25" customHeight="1">
      <c r="A144" s="79" t="s">
        <v>710</v>
      </c>
      <c r="B144" s="64" t="s">
        <v>711</v>
      </c>
      <c r="C144" s="77">
        <v>42956</v>
      </c>
      <c r="D144" s="79" t="s">
        <v>18</v>
      </c>
      <c r="E144" s="79" t="s">
        <v>19</v>
      </c>
      <c r="F144" s="79" t="s">
        <v>20</v>
      </c>
      <c r="G144" s="78">
        <v>6045</v>
      </c>
      <c r="H144" s="62">
        <v>25892.15</v>
      </c>
      <c r="I144" s="94" t="s">
        <v>712</v>
      </c>
      <c r="J144" s="79" t="s">
        <v>247</v>
      </c>
      <c r="K144" s="77">
        <v>43042</v>
      </c>
      <c r="L144" s="62">
        <v>36.270000000000003</v>
      </c>
      <c r="M144" s="62">
        <v>483.94</v>
      </c>
      <c r="N144" s="36">
        <f t="shared" si="24"/>
        <v>26339.82</v>
      </c>
      <c r="O144" s="93" t="s">
        <v>713</v>
      </c>
      <c r="P144" s="92"/>
      <c r="Q144" s="96" t="s">
        <v>702</v>
      </c>
    </row>
    <row r="145" spans="1:17" s="3" customFormat="1" ht="29.25" customHeight="1">
      <c r="A145" s="79" t="s">
        <v>714</v>
      </c>
      <c r="B145" s="64" t="s">
        <v>715</v>
      </c>
      <c r="C145" s="77">
        <v>42957</v>
      </c>
      <c r="D145" s="79" t="s">
        <v>18</v>
      </c>
      <c r="E145" s="79" t="s">
        <v>19</v>
      </c>
      <c r="F145" s="79" t="s">
        <v>20</v>
      </c>
      <c r="G145" s="78">
        <v>15457</v>
      </c>
      <c r="H145" s="62">
        <v>97015.88</v>
      </c>
      <c r="I145" s="94" t="s">
        <v>716</v>
      </c>
      <c r="J145" s="79" t="s">
        <v>240</v>
      </c>
      <c r="K145" s="77">
        <v>43042</v>
      </c>
      <c r="L145" s="62">
        <v>92.74</v>
      </c>
      <c r="M145" s="62">
        <v>506.21</v>
      </c>
      <c r="N145" s="36">
        <f t="shared" si="24"/>
        <v>97429.35</v>
      </c>
      <c r="O145" s="93" t="s">
        <v>717</v>
      </c>
      <c r="P145" s="92"/>
      <c r="Q145" s="96" t="s">
        <v>702</v>
      </c>
    </row>
    <row r="146" spans="1:17" s="3" customFormat="1" ht="29.25" customHeight="1">
      <c r="A146" s="79" t="s">
        <v>718</v>
      </c>
      <c r="B146" s="64" t="s">
        <v>719</v>
      </c>
      <c r="C146" s="77">
        <v>42957</v>
      </c>
      <c r="D146" s="79" t="s">
        <v>18</v>
      </c>
      <c r="E146" s="79" t="s">
        <v>19</v>
      </c>
      <c r="F146" s="79" t="s">
        <v>26</v>
      </c>
      <c r="G146" s="78">
        <v>147</v>
      </c>
      <c r="H146" s="62">
        <v>671.96</v>
      </c>
      <c r="I146" s="94" t="s">
        <v>720</v>
      </c>
      <c r="J146" s="79" t="s">
        <v>26</v>
      </c>
      <c r="K146" s="77">
        <v>43042</v>
      </c>
      <c r="L146" s="62">
        <v>0.88</v>
      </c>
      <c r="M146" s="62">
        <v>431.97</v>
      </c>
      <c r="N146" s="36">
        <f t="shared" si="24"/>
        <v>1103.05</v>
      </c>
      <c r="O146" s="93" t="s">
        <v>721</v>
      </c>
      <c r="P146" s="92"/>
      <c r="Q146" s="96" t="s">
        <v>702</v>
      </c>
    </row>
    <row r="147" spans="1:17" s="3" customFormat="1" ht="59.1" customHeight="1">
      <c r="A147" s="79" t="s">
        <v>722</v>
      </c>
      <c r="B147" s="64" t="s">
        <v>711</v>
      </c>
      <c r="C147" s="76">
        <v>42966</v>
      </c>
      <c r="D147" s="79" t="s">
        <v>18</v>
      </c>
      <c r="E147" s="79" t="s">
        <v>19</v>
      </c>
      <c r="F147" s="79" t="s">
        <v>26</v>
      </c>
      <c r="G147" s="78">
        <v>4366</v>
      </c>
      <c r="H147" s="62">
        <v>18583.669999999998</v>
      </c>
      <c r="I147" s="129" t="s">
        <v>723</v>
      </c>
      <c r="J147" s="79" t="s">
        <v>26</v>
      </c>
      <c r="K147" s="77">
        <v>43061</v>
      </c>
      <c r="L147" s="62">
        <v>26.2</v>
      </c>
      <c r="M147" s="62">
        <v>0</v>
      </c>
      <c r="N147" s="36">
        <f t="shared" si="24"/>
        <v>18557.47</v>
      </c>
      <c r="O147" s="93" t="s">
        <v>724</v>
      </c>
      <c r="P147" s="93" t="s">
        <v>725</v>
      </c>
      <c r="Q147" s="95" t="s">
        <v>726</v>
      </c>
    </row>
    <row r="148" spans="1:17" s="3" customFormat="1" ht="48.75" customHeight="1">
      <c r="A148" s="79" t="s">
        <v>727</v>
      </c>
      <c r="B148" s="64" t="s">
        <v>711</v>
      </c>
      <c r="C148" s="77">
        <v>42965</v>
      </c>
      <c r="D148" s="79" t="s">
        <v>18</v>
      </c>
      <c r="E148" s="79" t="s">
        <v>19</v>
      </c>
      <c r="F148" s="79" t="s">
        <v>728</v>
      </c>
      <c r="G148" s="78">
        <v>4547</v>
      </c>
      <c r="H148" s="62">
        <v>21443.93</v>
      </c>
      <c r="I148" s="94" t="s">
        <v>729</v>
      </c>
      <c r="J148" s="79" t="s">
        <v>728</v>
      </c>
      <c r="K148" s="77">
        <v>43065</v>
      </c>
      <c r="L148" s="62">
        <v>27.28</v>
      </c>
      <c r="M148" s="62">
        <v>0</v>
      </c>
      <c r="N148" s="36">
        <f t="shared" si="24"/>
        <v>21416.65</v>
      </c>
      <c r="O148" s="93" t="s">
        <v>730</v>
      </c>
      <c r="P148" s="93"/>
      <c r="Q148" s="96" t="s">
        <v>702</v>
      </c>
    </row>
    <row r="149" spans="1:17" s="3" customFormat="1" ht="29.25" customHeight="1">
      <c r="A149" s="138" t="s">
        <v>731</v>
      </c>
      <c r="B149" s="64" t="s">
        <v>703</v>
      </c>
      <c r="C149" s="150">
        <v>42978</v>
      </c>
      <c r="D149" s="138" t="s">
        <v>18</v>
      </c>
      <c r="E149" s="138" t="s">
        <v>19</v>
      </c>
      <c r="F149" s="138" t="s">
        <v>20</v>
      </c>
      <c r="G149" s="78">
        <v>4644</v>
      </c>
      <c r="H149" s="62">
        <v>7131.78</v>
      </c>
      <c r="I149" s="157" t="s">
        <v>732</v>
      </c>
      <c r="J149" s="138" t="s">
        <v>586</v>
      </c>
      <c r="K149" s="150">
        <v>43064</v>
      </c>
      <c r="L149" s="62">
        <v>0</v>
      </c>
      <c r="M149" s="62">
        <v>0</v>
      </c>
      <c r="N149" s="36">
        <f t="shared" si="24"/>
        <v>7131.78</v>
      </c>
      <c r="O149" s="93" t="s">
        <v>733</v>
      </c>
      <c r="P149" s="93"/>
      <c r="Q149" s="96" t="s">
        <v>734</v>
      </c>
    </row>
    <row r="150" spans="1:17" s="3" customFormat="1" ht="52.5" customHeight="1">
      <c r="A150" s="139"/>
      <c r="B150" s="64" t="s">
        <v>735</v>
      </c>
      <c r="C150" s="151"/>
      <c r="D150" s="139"/>
      <c r="E150" s="139"/>
      <c r="F150" s="139"/>
      <c r="G150" s="78">
        <v>80873</v>
      </c>
      <c r="H150" s="62">
        <v>158189.18</v>
      </c>
      <c r="I150" s="158"/>
      <c r="J150" s="139"/>
      <c r="K150" s="151"/>
      <c r="L150" s="62">
        <v>485.24</v>
      </c>
      <c r="M150" s="62">
        <v>456.67</v>
      </c>
      <c r="N150" s="36">
        <f t="shared" si="24"/>
        <v>158160.60999999999</v>
      </c>
      <c r="O150" s="93" t="s">
        <v>736</v>
      </c>
      <c r="P150" s="93" t="s">
        <v>737</v>
      </c>
      <c r="Q150" s="96" t="s">
        <v>738</v>
      </c>
    </row>
    <row r="151" spans="1:17" s="3" customFormat="1" ht="29.25" customHeight="1">
      <c r="A151" s="63" t="s">
        <v>739</v>
      </c>
      <c r="B151" s="64" t="s">
        <v>740</v>
      </c>
      <c r="C151" s="76">
        <v>42979</v>
      </c>
      <c r="D151" s="79" t="s">
        <v>18</v>
      </c>
      <c r="E151" s="79" t="s">
        <v>19</v>
      </c>
      <c r="F151" s="79" t="s">
        <v>26</v>
      </c>
      <c r="G151" s="78">
        <v>4815</v>
      </c>
      <c r="H151" s="62">
        <v>7005.45</v>
      </c>
      <c r="I151" s="94" t="s">
        <v>741</v>
      </c>
      <c r="J151" s="79" t="s">
        <v>26</v>
      </c>
      <c r="K151" s="77">
        <v>43064</v>
      </c>
      <c r="L151" s="62">
        <v>28.89</v>
      </c>
      <c r="M151" s="62">
        <v>0</v>
      </c>
      <c r="N151" s="36">
        <f t="shared" si="24"/>
        <v>6976.56</v>
      </c>
      <c r="O151" s="93" t="s">
        <v>742</v>
      </c>
      <c r="P151" s="93"/>
      <c r="Q151" s="96" t="s">
        <v>738</v>
      </c>
    </row>
    <row r="152" spans="1:17" s="3" customFormat="1" ht="43.15" customHeight="1">
      <c r="A152" s="63" t="s">
        <v>743</v>
      </c>
      <c r="B152" s="64" t="s">
        <v>744</v>
      </c>
      <c r="C152" s="77">
        <v>42992</v>
      </c>
      <c r="D152" s="79" t="s">
        <v>18</v>
      </c>
      <c r="E152" s="79" t="s">
        <v>19</v>
      </c>
      <c r="F152" s="79" t="s">
        <v>20</v>
      </c>
      <c r="G152" s="78">
        <v>28079</v>
      </c>
      <c r="H152" s="62">
        <v>99792.75</v>
      </c>
      <c r="I152" s="94" t="s">
        <v>745</v>
      </c>
      <c r="J152" s="79" t="s">
        <v>746</v>
      </c>
      <c r="K152" s="77">
        <v>43078</v>
      </c>
      <c r="L152" s="62">
        <v>168.47</v>
      </c>
      <c r="M152" s="62">
        <v>663.94</v>
      </c>
      <c r="N152" s="36">
        <f t="shared" si="24"/>
        <v>100288.22</v>
      </c>
      <c r="O152" s="93" t="s">
        <v>747</v>
      </c>
      <c r="P152" s="93" t="s">
        <v>748</v>
      </c>
      <c r="Q152" s="96" t="s">
        <v>749</v>
      </c>
    </row>
    <row r="153" spans="1:17" s="3" customFormat="1" ht="29.25" customHeight="1">
      <c r="A153" s="63" t="s">
        <v>750</v>
      </c>
      <c r="B153" s="64" t="s">
        <v>751</v>
      </c>
      <c r="C153" s="77">
        <v>42998</v>
      </c>
      <c r="D153" s="79" t="s">
        <v>18</v>
      </c>
      <c r="E153" s="79" t="s">
        <v>19</v>
      </c>
      <c r="F153" s="79" t="s">
        <v>20</v>
      </c>
      <c r="G153" s="78">
        <v>10158</v>
      </c>
      <c r="H153" s="62">
        <v>33831.4</v>
      </c>
      <c r="I153" s="94" t="s">
        <v>752</v>
      </c>
      <c r="J153" s="79" t="s">
        <v>247</v>
      </c>
      <c r="K153" s="77">
        <v>43084</v>
      </c>
      <c r="L153" s="62">
        <v>60.95</v>
      </c>
      <c r="M153" s="62">
        <v>473.43</v>
      </c>
      <c r="N153" s="36">
        <f t="shared" si="24"/>
        <v>34243.879999999997</v>
      </c>
      <c r="O153" s="93" t="s">
        <v>753</v>
      </c>
      <c r="P153" s="93"/>
      <c r="Q153" s="96" t="s">
        <v>754</v>
      </c>
    </row>
    <row r="154" spans="1:17" s="3" customFormat="1" ht="61.15" customHeight="1">
      <c r="A154" s="63" t="s">
        <v>755</v>
      </c>
      <c r="B154" s="64" t="s">
        <v>756</v>
      </c>
      <c r="C154" s="77">
        <v>42999</v>
      </c>
      <c r="D154" s="79" t="s">
        <v>18</v>
      </c>
      <c r="E154" s="79" t="s">
        <v>19</v>
      </c>
      <c r="F154" s="79" t="s">
        <v>20</v>
      </c>
      <c r="G154" s="78">
        <v>5045</v>
      </c>
      <c r="H154" s="62">
        <v>30545.77</v>
      </c>
      <c r="I154" s="94" t="s">
        <v>757</v>
      </c>
      <c r="J154" s="79" t="s">
        <v>478</v>
      </c>
      <c r="K154" s="77">
        <v>43084</v>
      </c>
      <c r="L154" s="62">
        <v>30.27</v>
      </c>
      <c r="M154" s="62">
        <v>216.72</v>
      </c>
      <c r="N154" s="36">
        <f t="shared" si="24"/>
        <v>30732.22</v>
      </c>
      <c r="O154" s="93" t="s">
        <v>758</v>
      </c>
      <c r="P154" s="93" t="s">
        <v>759</v>
      </c>
      <c r="Q154" s="95" t="s">
        <v>760</v>
      </c>
    </row>
    <row r="155" spans="1:17" s="3" customFormat="1" ht="58.15" customHeight="1">
      <c r="A155" s="63" t="s">
        <v>761</v>
      </c>
      <c r="B155" s="64" t="s">
        <v>762</v>
      </c>
      <c r="C155" s="77">
        <v>43006</v>
      </c>
      <c r="D155" s="79" t="s">
        <v>18</v>
      </c>
      <c r="E155" s="79" t="s">
        <v>19</v>
      </c>
      <c r="F155" s="79" t="s">
        <v>20</v>
      </c>
      <c r="G155" s="78">
        <v>31584</v>
      </c>
      <c r="H155" s="62">
        <v>64098.27</v>
      </c>
      <c r="I155" s="94" t="s">
        <v>763</v>
      </c>
      <c r="J155" s="79" t="s">
        <v>240</v>
      </c>
      <c r="K155" s="77">
        <v>43091</v>
      </c>
      <c r="L155" s="62">
        <v>189.5</v>
      </c>
      <c r="M155" s="62">
        <v>0</v>
      </c>
      <c r="N155" s="36">
        <f t="shared" si="24"/>
        <v>63908.77</v>
      </c>
      <c r="O155" s="93" t="s">
        <v>764</v>
      </c>
      <c r="P155" s="93"/>
      <c r="Q155" s="95" t="s">
        <v>765</v>
      </c>
    </row>
    <row r="156" spans="1:17" s="3" customFormat="1" ht="50.65" customHeight="1">
      <c r="A156" s="63" t="s">
        <v>766</v>
      </c>
      <c r="B156" s="64" t="s">
        <v>767</v>
      </c>
      <c r="C156" s="77">
        <v>43013</v>
      </c>
      <c r="D156" s="79" t="s">
        <v>18</v>
      </c>
      <c r="E156" s="79" t="s">
        <v>19</v>
      </c>
      <c r="F156" s="79" t="s">
        <v>20</v>
      </c>
      <c r="G156" s="78">
        <v>84976</v>
      </c>
      <c r="H156" s="62">
        <v>192715.28</v>
      </c>
      <c r="I156" s="94" t="s">
        <v>768</v>
      </c>
      <c r="J156" s="79" t="s">
        <v>569</v>
      </c>
      <c r="K156" s="77">
        <v>43099</v>
      </c>
      <c r="L156" s="62">
        <v>509.86</v>
      </c>
      <c r="M156" s="62">
        <v>0</v>
      </c>
      <c r="N156" s="36">
        <f t="shared" si="24"/>
        <v>192205.42</v>
      </c>
      <c r="O156" s="93" t="s">
        <v>769</v>
      </c>
      <c r="P156" s="92" t="s">
        <v>770</v>
      </c>
      <c r="Q156" s="96" t="s">
        <v>771</v>
      </c>
    </row>
    <row r="157" spans="1:17" s="3" customFormat="1" ht="29.25" customHeight="1">
      <c r="A157" s="79" t="s">
        <v>772</v>
      </c>
      <c r="B157" s="64" t="s">
        <v>773</v>
      </c>
      <c r="C157" s="77">
        <v>43001</v>
      </c>
      <c r="D157" s="79"/>
      <c r="E157" s="79" t="s">
        <v>19</v>
      </c>
      <c r="F157" s="79"/>
      <c r="G157" s="78">
        <v>778</v>
      </c>
      <c r="H157" s="62">
        <v>1050.3</v>
      </c>
      <c r="I157" s="94"/>
      <c r="J157" s="79"/>
      <c r="K157" s="77"/>
      <c r="L157" s="62">
        <v>4.7</v>
      </c>
      <c r="M157" s="62"/>
      <c r="N157" s="36">
        <f t="shared" si="24"/>
        <v>1045.5999999999999</v>
      </c>
      <c r="O157" s="93" t="s">
        <v>774</v>
      </c>
      <c r="P157" s="92"/>
      <c r="Q157" s="96" t="s">
        <v>754</v>
      </c>
    </row>
    <row r="158" spans="1:17" s="3" customFormat="1" ht="29.25" customHeight="1">
      <c r="A158" s="79" t="s">
        <v>775</v>
      </c>
      <c r="B158" s="64" t="s">
        <v>776</v>
      </c>
      <c r="C158" s="77">
        <v>43019</v>
      </c>
      <c r="D158" s="79" t="s">
        <v>18</v>
      </c>
      <c r="E158" s="79" t="s">
        <v>19</v>
      </c>
      <c r="F158" s="79" t="s">
        <v>728</v>
      </c>
      <c r="G158" s="78">
        <v>1594</v>
      </c>
      <c r="H158" s="62">
        <v>10659.54</v>
      </c>
      <c r="I158" s="129" t="s">
        <v>777</v>
      </c>
      <c r="J158" s="79" t="s">
        <v>728</v>
      </c>
      <c r="K158" s="77">
        <v>43105</v>
      </c>
      <c r="L158" s="62">
        <v>9.56</v>
      </c>
      <c r="M158" s="62">
        <v>4385</v>
      </c>
      <c r="N158" s="36">
        <f t="shared" si="24"/>
        <v>15034.98</v>
      </c>
      <c r="O158" s="93" t="s">
        <v>778</v>
      </c>
      <c r="P158" s="92"/>
      <c r="Q158" s="96" t="s">
        <v>779</v>
      </c>
    </row>
    <row r="159" spans="1:17" s="3" customFormat="1" ht="53.25" customHeight="1">
      <c r="A159" s="79" t="s">
        <v>780</v>
      </c>
      <c r="B159" s="64" t="s">
        <v>781</v>
      </c>
      <c r="C159" s="77">
        <v>43034</v>
      </c>
      <c r="D159" s="79" t="s">
        <v>18</v>
      </c>
      <c r="E159" s="79" t="s">
        <v>19</v>
      </c>
      <c r="F159" s="79" t="s">
        <v>20</v>
      </c>
      <c r="G159" s="78">
        <v>70837</v>
      </c>
      <c r="H159" s="62">
        <v>141718.70000000001</v>
      </c>
      <c r="I159" s="94" t="s">
        <v>782</v>
      </c>
      <c r="J159" s="79" t="s">
        <v>478</v>
      </c>
      <c r="K159" s="77">
        <v>43120</v>
      </c>
      <c r="L159" s="62">
        <v>425.02</v>
      </c>
      <c r="M159" s="62">
        <v>9889</v>
      </c>
      <c r="N159" s="36">
        <f t="shared" si="24"/>
        <v>151182.68</v>
      </c>
      <c r="O159" s="93" t="s">
        <v>783</v>
      </c>
      <c r="P159" s="93" t="s">
        <v>784</v>
      </c>
      <c r="Q159" s="95" t="s">
        <v>785</v>
      </c>
    </row>
    <row r="160" spans="1:17" s="3" customFormat="1" ht="57.95" customHeight="1">
      <c r="A160" s="79" t="s">
        <v>786</v>
      </c>
      <c r="B160" s="64" t="s">
        <v>787</v>
      </c>
      <c r="C160" s="77">
        <v>43069</v>
      </c>
      <c r="D160" s="79" t="s">
        <v>18</v>
      </c>
      <c r="E160" s="79" t="s">
        <v>19</v>
      </c>
      <c r="F160" s="79" t="s">
        <v>20</v>
      </c>
      <c r="G160" s="78">
        <v>44065</v>
      </c>
      <c r="H160" s="62">
        <v>125973.91</v>
      </c>
      <c r="I160" s="94" t="s">
        <v>788</v>
      </c>
      <c r="J160" s="79" t="s">
        <v>240</v>
      </c>
      <c r="K160" s="77">
        <v>43156</v>
      </c>
      <c r="L160" s="62">
        <v>264.39</v>
      </c>
      <c r="M160" s="62">
        <v>734.9</v>
      </c>
      <c r="N160" s="36">
        <f t="shared" si="24"/>
        <v>126444.42</v>
      </c>
      <c r="O160" s="93" t="s">
        <v>789</v>
      </c>
      <c r="P160" s="93" t="s">
        <v>790</v>
      </c>
      <c r="Q160" s="95" t="s">
        <v>791</v>
      </c>
    </row>
    <row r="161" spans="1:17" s="3" customFormat="1" ht="29.25" customHeight="1">
      <c r="A161" s="79" t="s">
        <v>792</v>
      </c>
      <c r="B161" s="64" t="s">
        <v>793</v>
      </c>
      <c r="C161" s="77">
        <v>43076</v>
      </c>
      <c r="D161" s="79" t="s">
        <v>18</v>
      </c>
      <c r="E161" s="79" t="s">
        <v>19</v>
      </c>
      <c r="F161" s="79" t="s">
        <v>20</v>
      </c>
      <c r="G161" s="78">
        <v>51636</v>
      </c>
      <c r="H161" s="62">
        <v>68642.679999999993</v>
      </c>
      <c r="I161" s="94" t="s">
        <v>794</v>
      </c>
      <c r="J161" s="79" t="s">
        <v>75</v>
      </c>
      <c r="K161" s="77">
        <v>43161</v>
      </c>
      <c r="L161" s="62">
        <v>309.82</v>
      </c>
      <c r="M161" s="62">
        <v>647.65</v>
      </c>
      <c r="N161" s="36">
        <f t="shared" si="24"/>
        <v>68980.509999999995</v>
      </c>
      <c r="O161" s="93" t="s">
        <v>795</v>
      </c>
      <c r="P161" s="93" t="s">
        <v>796</v>
      </c>
      <c r="Q161" s="96" t="s">
        <v>797</v>
      </c>
    </row>
    <row r="162" spans="1:17" s="3" customFormat="1" ht="29.25" customHeight="1">
      <c r="A162" s="140" t="s">
        <v>798</v>
      </c>
      <c r="B162" s="98" t="s">
        <v>799</v>
      </c>
      <c r="C162" s="150">
        <v>43101</v>
      </c>
      <c r="D162" s="138" t="s">
        <v>18</v>
      </c>
      <c r="E162" s="138" t="s">
        <v>19</v>
      </c>
      <c r="F162" s="138" t="s">
        <v>20</v>
      </c>
      <c r="G162" s="78">
        <v>5964</v>
      </c>
      <c r="H162" s="62">
        <v>8689.5499999999993</v>
      </c>
      <c r="I162" s="157" t="s">
        <v>800</v>
      </c>
      <c r="J162" s="138" t="s">
        <v>478</v>
      </c>
      <c r="K162" s="150">
        <v>43184</v>
      </c>
      <c r="L162" s="62">
        <v>0</v>
      </c>
      <c r="M162" s="62">
        <v>0</v>
      </c>
      <c r="N162" s="36">
        <f t="shared" si="24"/>
        <v>8689.5499999999993</v>
      </c>
      <c r="O162" s="93" t="s">
        <v>801</v>
      </c>
      <c r="P162" s="93"/>
      <c r="Q162" s="96" t="s">
        <v>802</v>
      </c>
    </row>
    <row r="163" spans="1:17" s="3" customFormat="1" ht="75" customHeight="1">
      <c r="A163" s="140"/>
      <c r="B163" s="98" t="s">
        <v>803</v>
      </c>
      <c r="C163" s="151"/>
      <c r="D163" s="139"/>
      <c r="E163" s="139"/>
      <c r="F163" s="139"/>
      <c r="G163" s="78">
        <v>48115</v>
      </c>
      <c r="H163" s="62">
        <v>159338.37</v>
      </c>
      <c r="I163" s="158"/>
      <c r="J163" s="139"/>
      <c r="K163" s="151"/>
      <c r="L163" s="62">
        <v>259.10000000000002</v>
      </c>
      <c r="M163" s="62">
        <v>679.85</v>
      </c>
      <c r="N163" s="36">
        <f t="shared" si="24"/>
        <v>159759.12</v>
      </c>
      <c r="O163" s="93" t="s">
        <v>804</v>
      </c>
      <c r="P163" s="93" t="s">
        <v>805</v>
      </c>
      <c r="Q163" s="95" t="s">
        <v>806</v>
      </c>
    </row>
    <row r="164" spans="1:17" s="3" customFormat="1" ht="29.25" customHeight="1">
      <c r="A164" s="138" t="s">
        <v>807</v>
      </c>
      <c r="B164" s="98" t="s">
        <v>808</v>
      </c>
      <c r="C164" s="150">
        <v>43108</v>
      </c>
      <c r="D164" s="138" t="s">
        <v>18</v>
      </c>
      <c r="E164" s="138" t="s">
        <v>19</v>
      </c>
      <c r="F164" s="138" t="s">
        <v>20</v>
      </c>
      <c r="G164" s="78">
        <v>6216</v>
      </c>
      <c r="H164" s="62">
        <v>15677.71</v>
      </c>
      <c r="I164" s="157" t="s">
        <v>809</v>
      </c>
      <c r="J164" s="138" t="s">
        <v>586</v>
      </c>
      <c r="K164" s="150">
        <v>43193</v>
      </c>
      <c r="L164" s="62">
        <v>0</v>
      </c>
      <c r="M164" s="62">
        <v>0</v>
      </c>
      <c r="N164" s="36">
        <f t="shared" si="24"/>
        <v>15677.71</v>
      </c>
      <c r="O164" s="93" t="s">
        <v>810</v>
      </c>
      <c r="P164" s="93"/>
      <c r="Q164" s="96" t="s">
        <v>802</v>
      </c>
    </row>
    <row r="165" spans="1:17" s="3" customFormat="1" ht="29.25" customHeight="1">
      <c r="A165" s="139"/>
      <c r="B165" s="64" t="s">
        <v>811</v>
      </c>
      <c r="C165" s="151"/>
      <c r="D165" s="139"/>
      <c r="E165" s="139"/>
      <c r="F165" s="139"/>
      <c r="G165" s="78">
        <v>84353</v>
      </c>
      <c r="H165" s="62">
        <v>112362.91</v>
      </c>
      <c r="I165" s="158"/>
      <c r="J165" s="139"/>
      <c r="K165" s="151"/>
      <c r="L165" s="62">
        <v>506.12</v>
      </c>
      <c r="M165" s="62">
        <v>500</v>
      </c>
      <c r="N165" s="36">
        <f t="shared" si="24"/>
        <v>112356.79</v>
      </c>
      <c r="O165" s="93" t="s">
        <v>812</v>
      </c>
      <c r="P165" s="93"/>
      <c r="Q165" s="96" t="s">
        <v>813</v>
      </c>
    </row>
    <row r="166" spans="1:17" s="3" customFormat="1" ht="29.25" customHeight="1">
      <c r="A166" s="138" t="s">
        <v>814</v>
      </c>
      <c r="B166" s="98" t="s">
        <v>799</v>
      </c>
      <c r="C166" s="150">
        <v>43125</v>
      </c>
      <c r="D166" s="138" t="s">
        <v>18</v>
      </c>
      <c r="E166" s="138" t="s">
        <v>19</v>
      </c>
      <c r="F166" s="138" t="s">
        <v>20</v>
      </c>
      <c r="G166" s="78">
        <v>6036</v>
      </c>
      <c r="H166" s="62">
        <v>8794.4500000000007</v>
      </c>
      <c r="I166" s="157" t="s">
        <v>815</v>
      </c>
      <c r="J166" s="138" t="s">
        <v>453</v>
      </c>
      <c r="K166" s="150">
        <v>43209</v>
      </c>
      <c r="L166" s="62">
        <v>0</v>
      </c>
      <c r="M166" s="62">
        <v>0</v>
      </c>
      <c r="N166" s="36">
        <f t="shared" si="24"/>
        <v>8794.4500000000007</v>
      </c>
      <c r="O166" s="93" t="s">
        <v>816</v>
      </c>
      <c r="P166" s="93"/>
      <c r="Q166" s="96" t="s">
        <v>817</v>
      </c>
    </row>
    <row r="167" spans="1:17" s="3" customFormat="1" ht="57.95" customHeight="1">
      <c r="A167" s="139"/>
      <c r="B167" s="98" t="s">
        <v>803</v>
      </c>
      <c r="C167" s="151"/>
      <c r="D167" s="139"/>
      <c r="E167" s="139"/>
      <c r="F167" s="139"/>
      <c r="G167" s="78">
        <v>104341</v>
      </c>
      <c r="H167" s="62">
        <v>249982.78</v>
      </c>
      <c r="I167" s="158"/>
      <c r="J167" s="139"/>
      <c r="K167" s="151"/>
      <c r="L167" s="62">
        <v>578.30999999999995</v>
      </c>
      <c r="M167" s="62">
        <v>407.11</v>
      </c>
      <c r="N167" s="36">
        <f t="shared" si="24"/>
        <v>249811.58</v>
      </c>
      <c r="O167" s="93" t="s">
        <v>818</v>
      </c>
      <c r="P167" s="92" t="s">
        <v>819</v>
      </c>
      <c r="Q167" s="95" t="s">
        <v>820</v>
      </c>
    </row>
    <row r="168" spans="1:17" s="3" customFormat="1" ht="69.95" customHeight="1">
      <c r="A168" s="138" t="s">
        <v>821</v>
      </c>
      <c r="B168" s="98" t="s">
        <v>799</v>
      </c>
      <c r="C168" s="150">
        <v>43172</v>
      </c>
      <c r="D168" s="138" t="s">
        <v>18</v>
      </c>
      <c r="E168" s="138" t="s">
        <v>19</v>
      </c>
      <c r="F168" s="138" t="s">
        <v>20</v>
      </c>
      <c r="G168" s="78">
        <v>7380</v>
      </c>
      <c r="H168" s="62">
        <v>10752.66</v>
      </c>
      <c r="I168" s="157" t="s">
        <v>822</v>
      </c>
      <c r="J168" s="138" t="s">
        <v>501</v>
      </c>
      <c r="K168" s="150">
        <v>43256</v>
      </c>
      <c r="L168" s="62">
        <v>0</v>
      </c>
      <c r="M168" s="62">
        <v>0</v>
      </c>
      <c r="N168" s="36">
        <f t="shared" si="24"/>
        <v>10752.66</v>
      </c>
      <c r="O168" s="102" t="s">
        <v>823</v>
      </c>
      <c r="P168" s="92" t="s">
        <v>824</v>
      </c>
      <c r="Q168" s="95" t="s">
        <v>825</v>
      </c>
    </row>
    <row r="169" spans="1:17" s="3" customFormat="1" ht="73.5" customHeight="1">
      <c r="A169" s="139"/>
      <c r="B169" s="64" t="s">
        <v>826</v>
      </c>
      <c r="C169" s="151"/>
      <c r="D169" s="139"/>
      <c r="E169" s="139"/>
      <c r="F169" s="139"/>
      <c r="G169" s="78">
        <v>104772</v>
      </c>
      <c r="H169" s="62">
        <v>224397.82</v>
      </c>
      <c r="I169" s="158"/>
      <c r="J169" s="139"/>
      <c r="K169" s="151"/>
      <c r="L169" s="62">
        <v>628.63</v>
      </c>
      <c r="M169" s="62">
        <v>646.83000000000004</v>
      </c>
      <c r="N169" s="36">
        <f t="shared" si="24"/>
        <v>224416.02</v>
      </c>
      <c r="O169" s="102" t="s">
        <v>827</v>
      </c>
      <c r="P169" s="102" t="s">
        <v>828</v>
      </c>
      <c r="Q169" s="95" t="s">
        <v>829</v>
      </c>
    </row>
    <row r="170" spans="1:17" s="3" customFormat="1" ht="42.95" customHeight="1">
      <c r="A170" s="79" t="s">
        <v>830</v>
      </c>
      <c r="B170" s="64" t="s">
        <v>831</v>
      </c>
      <c r="C170" s="77">
        <v>43206</v>
      </c>
      <c r="D170" s="79" t="s">
        <v>18</v>
      </c>
      <c r="E170" s="79" t="s">
        <v>19</v>
      </c>
      <c r="F170" s="79" t="s">
        <v>20</v>
      </c>
      <c r="G170" s="78">
        <v>108651</v>
      </c>
      <c r="H170" s="62">
        <v>198671.65</v>
      </c>
      <c r="I170" s="94" t="s">
        <v>832</v>
      </c>
      <c r="J170" s="79" t="s">
        <v>833</v>
      </c>
      <c r="K170" s="77">
        <v>43291</v>
      </c>
      <c r="L170" s="62">
        <v>651.91</v>
      </c>
      <c r="M170" s="62">
        <v>789.35</v>
      </c>
      <c r="N170" s="36">
        <f t="shared" si="24"/>
        <v>198809.09</v>
      </c>
      <c r="O170" s="102" t="s">
        <v>834</v>
      </c>
      <c r="P170" s="102" t="s">
        <v>835</v>
      </c>
      <c r="Q170" s="96" t="s">
        <v>836</v>
      </c>
    </row>
    <row r="171" spans="1:17" s="3" customFormat="1" ht="60.6" customHeight="1">
      <c r="A171" s="79" t="s">
        <v>837</v>
      </c>
      <c r="B171" s="64" t="s">
        <v>838</v>
      </c>
      <c r="C171" s="77">
        <v>43227</v>
      </c>
      <c r="D171" s="79" t="s">
        <v>18</v>
      </c>
      <c r="E171" s="79" t="s">
        <v>19</v>
      </c>
      <c r="F171" s="79" t="s">
        <v>20</v>
      </c>
      <c r="G171" s="78">
        <v>82850</v>
      </c>
      <c r="H171" s="62">
        <v>145763.03</v>
      </c>
      <c r="I171" s="94" t="s">
        <v>839</v>
      </c>
      <c r="J171" s="79" t="s">
        <v>240</v>
      </c>
      <c r="K171" s="77">
        <v>43313</v>
      </c>
      <c r="L171" s="62">
        <v>497.1</v>
      </c>
      <c r="M171" s="62">
        <v>560.63</v>
      </c>
      <c r="N171" s="36">
        <f t="shared" si="24"/>
        <v>145826.56</v>
      </c>
      <c r="O171" s="102" t="s">
        <v>840</v>
      </c>
      <c r="P171" s="102" t="s">
        <v>841</v>
      </c>
      <c r="Q171" s="96" t="s">
        <v>842</v>
      </c>
    </row>
    <row r="172" spans="1:17" s="3" customFormat="1" ht="29.25" customHeight="1">
      <c r="A172" s="79"/>
      <c r="B172" s="64" t="s">
        <v>843</v>
      </c>
      <c r="C172" s="77">
        <v>43214</v>
      </c>
      <c r="D172" s="79" t="s">
        <v>18</v>
      </c>
      <c r="E172" s="79" t="s">
        <v>19</v>
      </c>
      <c r="F172" s="79" t="s">
        <v>772</v>
      </c>
      <c r="G172" s="78">
        <v>185</v>
      </c>
      <c r="H172" s="62">
        <v>416.25</v>
      </c>
      <c r="I172" s="94"/>
      <c r="J172" s="79"/>
      <c r="K172" s="77">
        <v>43313</v>
      </c>
      <c r="L172" s="62">
        <v>1.1100000000000001</v>
      </c>
      <c r="M172" s="62">
        <v>0</v>
      </c>
      <c r="N172" s="36">
        <f t="shared" si="24"/>
        <v>415.14</v>
      </c>
      <c r="O172" s="102" t="s">
        <v>844</v>
      </c>
      <c r="P172" s="102"/>
      <c r="Q172" s="96" t="s">
        <v>842</v>
      </c>
    </row>
    <row r="173" spans="1:17" s="3" customFormat="1" ht="29.25" customHeight="1">
      <c r="A173" s="138" t="s">
        <v>845</v>
      </c>
      <c r="B173" s="64" t="s">
        <v>846</v>
      </c>
      <c r="C173" s="150">
        <v>43255</v>
      </c>
      <c r="D173" s="138" t="s">
        <v>18</v>
      </c>
      <c r="E173" s="138" t="s">
        <v>19</v>
      </c>
      <c r="F173" s="138" t="s">
        <v>20</v>
      </c>
      <c r="G173" s="78">
        <v>5556</v>
      </c>
      <c r="H173" s="62">
        <v>9991.9</v>
      </c>
      <c r="I173" s="157" t="s">
        <v>847</v>
      </c>
      <c r="J173" s="138" t="s">
        <v>848</v>
      </c>
      <c r="K173" s="150">
        <v>43341</v>
      </c>
      <c r="L173" s="62">
        <v>0</v>
      </c>
      <c r="M173" s="62">
        <v>0</v>
      </c>
      <c r="N173" s="36">
        <f t="shared" si="24"/>
        <v>9991.9</v>
      </c>
      <c r="O173" s="102" t="s">
        <v>849</v>
      </c>
      <c r="P173" s="92" t="s">
        <v>850</v>
      </c>
      <c r="Q173" s="96" t="s">
        <v>851</v>
      </c>
    </row>
    <row r="174" spans="1:17" s="3" customFormat="1" ht="103.5" customHeight="1">
      <c r="A174" s="139"/>
      <c r="B174" s="64" t="s">
        <v>852</v>
      </c>
      <c r="C174" s="151"/>
      <c r="D174" s="139"/>
      <c r="E174" s="139"/>
      <c r="F174" s="139"/>
      <c r="G174" s="78">
        <v>79668</v>
      </c>
      <c r="H174" s="62">
        <v>140294.35</v>
      </c>
      <c r="I174" s="158"/>
      <c r="J174" s="139"/>
      <c r="K174" s="151"/>
      <c r="L174" s="62">
        <v>478</v>
      </c>
      <c r="M174" s="62">
        <v>412.06</v>
      </c>
      <c r="N174" s="36">
        <f t="shared" si="24"/>
        <v>140228.41</v>
      </c>
      <c r="O174" s="102" t="s">
        <v>853</v>
      </c>
      <c r="P174" s="102" t="s">
        <v>854</v>
      </c>
      <c r="Q174" s="95" t="s">
        <v>855</v>
      </c>
    </row>
    <row r="175" spans="1:17" s="3" customFormat="1" ht="38.1" customHeight="1">
      <c r="A175" s="79" t="s">
        <v>856</v>
      </c>
      <c r="B175" s="64" t="s">
        <v>857</v>
      </c>
      <c r="C175" s="77">
        <v>43276</v>
      </c>
      <c r="D175" s="79" t="s">
        <v>18</v>
      </c>
      <c r="E175" s="79" t="s">
        <v>19</v>
      </c>
      <c r="F175" s="79" t="s">
        <v>26</v>
      </c>
      <c r="G175" s="78">
        <v>4773</v>
      </c>
      <c r="H175" s="62">
        <v>7165.05</v>
      </c>
      <c r="I175" s="94" t="s">
        <v>858</v>
      </c>
      <c r="J175" s="79" t="s">
        <v>26</v>
      </c>
      <c r="K175" s="77">
        <v>43363</v>
      </c>
      <c r="L175" s="62">
        <v>28.64</v>
      </c>
      <c r="M175" s="62">
        <v>716.82</v>
      </c>
      <c r="N175" s="36">
        <f t="shared" si="24"/>
        <v>7853.23</v>
      </c>
      <c r="O175" s="102" t="s">
        <v>859</v>
      </c>
      <c r="P175" s="102"/>
      <c r="Q175" s="96" t="s">
        <v>860</v>
      </c>
    </row>
    <row r="176" spans="1:17" s="3" customFormat="1" ht="38.1" customHeight="1">
      <c r="A176" s="138" t="s">
        <v>861</v>
      </c>
      <c r="B176" s="64" t="s">
        <v>862</v>
      </c>
      <c r="C176" s="150">
        <v>43297</v>
      </c>
      <c r="D176" s="138" t="s">
        <v>18</v>
      </c>
      <c r="E176" s="138" t="s">
        <v>19</v>
      </c>
      <c r="F176" s="138" t="s">
        <v>20</v>
      </c>
      <c r="G176" s="78">
        <v>3876</v>
      </c>
      <c r="H176" s="62">
        <v>5829.5</v>
      </c>
      <c r="I176" s="157" t="s">
        <v>863</v>
      </c>
      <c r="J176" s="138" t="s">
        <v>864</v>
      </c>
      <c r="K176" s="150">
        <v>43383</v>
      </c>
      <c r="L176" s="62">
        <v>0</v>
      </c>
      <c r="M176" s="62">
        <v>0</v>
      </c>
      <c r="N176" s="36">
        <f t="shared" si="24"/>
        <v>5829.5</v>
      </c>
      <c r="O176" s="102" t="s">
        <v>865</v>
      </c>
      <c r="P176" s="102"/>
      <c r="Q176" s="96" t="s">
        <v>866</v>
      </c>
    </row>
    <row r="177" spans="1:17" s="3" customFormat="1" ht="38.1" customHeight="1">
      <c r="A177" s="139"/>
      <c r="B177" s="64" t="s">
        <v>867</v>
      </c>
      <c r="C177" s="151"/>
      <c r="D177" s="139"/>
      <c r="E177" s="139"/>
      <c r="F177" s="139"/>
      <c r="G177" s="78">
        <v>70775</v>
      </c>
      <c r="H177" s="62">
        <v>156231.82</v>
      </c>
      <c r="I177" s="158"/>
      <c r="J177" s="139"/>
      <c r="K177" s="151"/>
      <c r="L177" s="62">
        <v>424.65</v>
      </c>
      <c r="M177" s="62">
        <v>792.12</v>
      </c>
      <c r="N177" s="36">
        <f t="shared" si="24"/>
        <v>156599.29</v>
      </c>
      <c r="O177" s="102" t="s">
        <v>868</v>
      </c>
      <c r="P177" s="103" t="s">
        <v>869</v>
      </c>
      <c r="Q177" s="96" t="s">
        <v>870</v>
      </c>
    </row>
    <row r="178" spans="1:17" s="3" customFormat="1" ht="38.1" customHeight="1">
      <c r="A178" s="79" t="s">
        <v>871</v>
      </c>
      <c r="B178" s="64" t="s">
        <v>872</v>
      </c>
      <c r="C178" s="77">
        <v>43311</v>
      </c>
      <c r="D178" s="79" t="s">
        <v>18</v>
      </c>
      <c r="E178" s="79" t="s">
        <v>19</v>
      </c>
      <c r="F178" s="79" t="s">
        <v>20</v>
      </c>
      <c r="G178" s="78">
        <v>23183</v>
      </c>
      <c r="H178" s="62">
        <v>64686.720000000001</v>
      </c>
      <c r="I178" s="94" t="s">
        <v>873</v>
      </c>
      <c r="J178" s="79" t="s">
        <v>75</v>
      </c>
      <c r="K178" s="77">
        <v>43396</v>
      </c>
      <c r="L178" s="62">
        <v>139.1</v>
      </c>
      <c r="M178" s="62">
        <v>629.79999999999995</v>
      </c>
      <c r="N178" s="36">
        <f t="shared" si="24"/>
        <v>65177.42</v>
      </c>
      <c r="O178" s="63"/>
      <c r="P178" s="103"/>
      <c r="Q178" s="96" t="s">
        <v>860</v>
      </c>
    </row>
    <row r="179" spans="1:17" s="3" customFormat="1" ht="38.1" customHeight="1">
      <c r="A179" s="79" t="s">
        <v>874</v>
      </c>
      <c r="B179" s="64" t="s">
        <v>875</v>
      </c>
      <c r="C179" s="77">
        <v>43325</v>
      </c>
      <c r="D179" s="79" t="s">
        <v>18</v>
      </c>
      <c r="E179" s="79" t="s">
        <v>19</v>
      </c>
      <c r="F179" s="79" t="s">
        <v>20</v>
      </c>
      <c r="G179" s="78">
        <v>74663</v>
      </c>
      <c r="H179" s="62">
        <v>150755.62</v>
      </c>
      <c r="I179" s="94" t="s">
        <v>876</v>
      </c>
      <c r="J179" s="79" t="s">
        <v>586</v>
      </c>
      <c r="K179" s="77">
        <v>43411</v>
      </c>
      <c r="L179" s="62">
        <v>447.98</v>
      </c>
      <c r="M179" s="62">
        <v>662.94</v>
      </c>
      <c r="N179" s="36">
        <f t="shared" si="24"/>
        <v>150970.57999999999</v>
      </c>
      <c r="O179" s="63"/>
      <c r="P179" s="103"/>
      <c r="Q179" s="96" t="s">
        <v>877</v>
      </c>
    </row>
    <row r="180" spans="1:17" s="3" customFormat="1" ht="38.1" customHeight="1">
      <c r="A180" s="138" t="s">
        <v>878</v>
      </c>
      <c r="B180" s="64" t="s">
        <v>879</v>
      </c>
      <c r="C180" s="150">
        <v>43332</v>
      </c>
      <c r="D180" s="138" t="s">
        <v>18</v>
      </c>
      <c r="E180" s="138" t="s">
        <v>19</v>
      </c>
      <c r="F180" s="138" t="s">
        <v>20</v>
      </c>
      <c r="G180" s="78">
        <v>2580</v>
      </c>
      <c r="H180" s="62">
        <v>5547</v>
      </c>
      <c r="I180" s="157" t="s">
        <v>880</v>
      </c>
      <c r="J180" s="138" t="s">
        <v>487</v>
      </c>
      <c r="K180" s="150">
        <v>43418</v>
      </c>
      <c r="L180" s="62">
        <v>0</v>
      </c>
      <c r="M180" s="62">
        <v>46</v>
      </c>
      <c r="N180" s="36">
        <f t="shared" si="24"/>
        <v>5593</v>
      </c>
      <c r="O180" s="63"/>
      <c r="P180" s="103"/>
      <c r="Q180" s="96" t="s">
        <v>866</v>
      </c>
    </row>
    <row r="181" spans="1:17" s="3" customFormat="1" ht="38.1" customHeight="1">
      <c r="A181" s="139"/>
      <c r="B181" s="64" t="s">
        <v>881</v>
      </c>
      <c r="C181" s="151"/>
      <c r="D181" s="139"/>
      <c r="E181" s="139"/>
      <c r="F181" s="139"/>
      <c r="G181" s="78">
        <v>30152</v>
      </c>
      <c r="H181" s="62">
        <v>113867.86</v>
      </c>
      <c r="I181" s="158"/>
      <c r="J181" s="139"/>
      <c r="K181" s="151"/>
      <c r="L181" s="62">
        <v>180.91</v>
      </c>
      <c r="M181" s="62">
        <v>600.29</v>
      </c>
      <c r="N181" s="36">
        <f t="shared" si="24"/>
        <v>114287.24</v>
      </c>
      <c r="O181" s="63"/>
      <c r="P181" s="103"/>
      <c r="Q181" s="96" t="s">
        <v>882</v>
      </c>
    </row>
    <row r="182" spans="1:17" s="3" customFormat="1" ht="38.1" customHeight="1">
      <c r="A182" s="79" t="s">
        <v>883</v>
      </c>
      <c r="B182" s="64" t="s">
        <v>884</v>
      </c>
      <c r="C182" s="77">
        <v>43340</v>
      </c>
      <c r="D182" s="79" t="s">
        <v>18</v>
      </c>
      <c r="E182" s="79" t="s">
        <v>19</v>
      </c>
      <c r="F182" s="79" t="s">
        <v>885</v>
      </c>
      <c r="G182" s="78">
        <v>8796</v>
      </c>
      <c r="H182" s="62">
        <v>30527.5</v>
      </c>
      <c r="I182" s="130" t="s">
        <v>886</v>
      </c>
      <c r="J182" s="79"/>
      <c r="K182" s="77">
        <v>43426</v>
      </c>
      <c r="L182" s="62">
        <v>52.78</v>
      </c>
      <c r="M182" s="62">
        <v>473.97</v>
      </c>
      <c r="N182" s="36">
        <f t="shared" si="24"/>
        <v>30948.69</v>
      </c>
      <c r="O182" s="63"/>
      <c r="P182" s="103"/>
      <c r="Q182" s="96" t="s">
        <v>882</v>
      </c>
    </row>
    <row r="183" spans="1:17" s="3" customFormat="1" ht="38.1" customHeight="1">
      <c r="A183" s="79" t="s">
        <v>887</v>
      </c>
      <c r="B183" s="64" t="s">
        <v>884</v>
      </c>
      <c r="C183" s="77">
        <v>43343</v>
      </c>
      <c r="D183" s="79" t="s">
        <v>18</v>
      </c>
      <c r="E183" s="79" t="s">
        <v>19</v>
      </c>
      <c r="F183" s="79" t="s">
        <v>26</v>
      </c>
      <c r="G183" s="78">
        <v>2785</v>
      </c>
      <c r="H183" s="62">
        <v>9454</v>
      </c>
      <c r="I183" s="62" t="s">
        <v>888</v>
      </c>
      <c r="J183" s="79"/>
      <c r="K183" s="77">
        <v>43429</v>
      </c>
      <c r="L183" s="62">
        <v>16.71</v>
      </c>
      <c r="M183" s="62">
        <v>0</v>
      </c>
      <c r="N183" s="36">
        <f t="shared" si="24"/>
        <v>9437.2900000000009</v>
      </c>
      <c r="O183" s="63"/>
      <c r="P183" s="103"/>
      <c r="Q183" s="96" t="s">
        <v>882</v>
      </c>
    </row>
    <row r="184" spans="1:17" s="3" customFormat="1" ht="29.25" customHeight="1">
      <c r="A184" s="79" t="s">
        <v>889</v>
      </c>
      <c r="B184" s="64" t="s">
        <v>884</v>
      </c>
      <c r="C184" s="77">
        <v>43346</v>
      </c>
      <c r="D184" s="79" t="s">
        <v>18</v>
      </c>
      <c r="E184" s="79" t="s">
        <v>19</v>
      </c>
      <c r="F184" s="79" t="s">
        <v>26</v>
      </c>
      <c r="G184" s="78">
        <v>2954</v>
      </c>
      <c r="H184" s="62">
        <v>10624.8</v>
      </c>
      <c r="I184" s="62" t="s">
        <v>890</v>
      </c>
      <c r="J184" s="79"/>
      <c r="K184" s="77">
        <v>43432</v>
      </c>
      <c r="L184" s="62">
        <v>17.239999999999998</v>
      </c>
      <c r="M184" s="62">
        <v>0</v>
      </c>
      <c r="N184" s="36">
        <f>H184-L184+M184</f>
        <v>10607.56</v>
      </c>
      <c r="O184" s="63"/>
      <c r="P184" s="103"/>
      <c r="Q184" s="96" t="s">
        <v>882</v>
      </c>
    </row>
    <row r="185" spans="1:17" s="3" customFormat="1" ht="29.25" customHeight="1">
      <c r="A185" s="79" t="s">
        <v>891</v>
      </c>
      <c r="B185" s="64" t="s">
        <v>892</v>
      </c>
      <c r="C185" s="77">
        <v>43353</v>
      </c>
      <c r="D185" s="79" t="s">
        <v>18</v>
      </c>
      <c r="E185" s="79" t="s">
        <v>19</v>
      </c>
      <c r="F185" s="79" t="s">
        <v>20</v>
      </c>
      <c r="G185" s="78">
        <v>89829</v>
      </c>
      <c r="H185" s="62">
        <v>231912.07</v>
      </c>
      <c r="I185" s="94" t="s">
        <v>893</v>
      </c>
      <c r="J185" s="79" t="s">
        <v>894</v>
      </c>
      <c r="K185" s="77">
        <v>43439</v>
      </c>
      <c r="L185" s="62">
        <v>538.97</v>
      </c>
      <c r="M185" s="62">
        <v>581.62</v>
      </c>
      <c r="N185" s="36">
        <f>H185-L185+M185</f>
        <v>231954.72</v>
      </c>
      <c r="O185" s="63"/>
      <c r="P185" s="103"/>
      <c r="Q185" s="96" t="s">
        <v>895</v>
      </c>
    </row>
    <row r="186" spans="1:17" s="3" customFormat="1" ht="29.25" customHeight="1">
      <c r="A186" s="79"/>
      <c r="B186" s="64"/>
      <c r="C186" s="77"/>
      <c r="D186" s="79"/>
      <c r="E186" s="79"/>
      <c r="F186" s="79"/>
      <c r="G186" s="78"/>
      <c r="H186" s="62"/>
      <c r="I186" s="94"/>
      <c r="J186" s="79"/>
      <c r="K186" s="77"/>
      <c r="L186" s="62"/>
      <c r="M186" s="62"/>
      <c r="N186" s="36"/>
      <c r="O186" s="63"/>
      <c r="P186" s="103"/>
      <c r="Q186" s="96"/>
    </row>
    <row r="187" spans="1:17" s="3" customFormat="1" ht="29.25" customHeight="1">
      <c r="A187" s="79"/>
      <c r="B187" s="64"/>
      <c r="C187" s="77"/>
      <c r="D187" s="79"/>
      <c r="E187" s="79"/>
      <c r="F187" s="79"/>
      <c r="G187" s="78"/>
      <c r="H187" s="62"/>
      <c r="I187" s="94"/>
      <c r="J187" s="79"/>
      <c r="K187" s="77"/>
      <c r="L187" s="62"/>
      <c r="M187" s="62"/>
      <c r="N187" s="36"/>
      <c r="O187" s="63"/>
      <c r="P187" s="103"/>
      <c r="Q187" s="96"/>
    </row>
    <row r="188" spans="1:17" s="3" customFormat="1" ht="29.25" customHeight="1">
      <c r="A188" s="79"/>
      <c r="B188" s="64"/>
      <c r="C188" s="77"/>
      <c r="D188" s="79"/>
      <c r="E188" s="79"/>
      <c r="F188" s="79"/>
      <c r="G188" s="78"/>
      <c r="H188" s="62"/>
      <c r="I188" s="94"/>
      <c r="J188" s="79"/>
      <c r="K188" s="77"/>
      <c r="L188" s="62"/>
      <c r="M188" s="62"/>
      <c r="N188" s="36"/>
      <c r="O188" s="63"/>
      <c r="P188" s="103"/>
      <c r="Q188" s="96"/>
    </row>
    <row r="189" spans="1:17" s="3" customFormat="1" ht="29.25" customHeight="1">
      <c r="A189" s="79"/>
      <c r="B189" s="64"/>
      <c r="C189" s="77"/>
      <c r="D189" s="79"/>
      <c r="E189" s="79"/>
      <c r="F189" s="79"/>
      <c r="G189" s="78"/>
      <c r="H189" s="62"/>
      <c r="I189" s="94"/>
      <c r="J189" s="79"/>
      <c r="K189" s="77"/>
      <c r="L189" s="62"/>
      <c r="M189" s="62"/>
      <c r="N189" s="36"/>
      <c r="O189" s="63"/>
      <c r="P189" s="103"/>
      <c r="Q189" s="96"/>
    </row>
    <row r="190" spans="1:17" s="3" customFormat="1" ht="29.25" customHeight="1">
      <c r="A190" s="79"/>
      <c r="B190" s="64"/>
      <c r="C190" s="77"/>
      <c r="D190" s="79"/>
      <c r="E190" s="79"/>
      <c r="F190" s="79"/>
      <c r="G190" s="78"/>
      <c r="H190" s="62"/>
      <c r="I190" s="94"/>
      <c r="J190" s="79"/>
      <c r="K190" s="77"/>
      <c r="L190" s="62"/>
      <c r="M190" s="62"/>
      <c r="N190" s="62"/>
      <c r="O190" s="63"/>
      <c r="P190" s="103"/>
    </row>
    <row r="191" spans="1:17" s="3" customFormat="1" ht="29.25" customHeight="1">
      <c r="A191" s="79"/>
      <c r="B191" s="64"/>
      <c r="C191" s="77"/>
      <c r="D191" s="79"/>
      <c r="E191" s="79"/>
      <c r="F191" s="79"/>
      <c r="G191" s="78"/>
      <c r="H191" s="62"/>
      <c r="I191" s="94"/>
      <c r="J191" s="79"/>
      <c r="K191" s="77"/>
      <c r="L191" s="62"/>
      <c r="M191" s="62"/>
      <c r="N191" s="62"/>
      <c r="O191" s="63"/>
      <c r="P191" s="103"/>
    </row>
    <row r="192" spans="1:17" s="3" customFormat="1" ht="29.25" customHeight="1">
      <c r="A192" s="79"/>
      <c r="B192" s="64"/>
      <c r="C192" s="77"/>
      <c r="D192" s="79"/>
      <c r="E192" s="79"/>
      <c r="F192" s="79"/>
      <c r="G192" s="78"/>
      <c r="H192" s="62"/>
      <c r="I192" s="94"/>
      <c r="J192" s="79"/>
      <c r="K192" s="77"/>
      <c r="L192" s="62"/>
      <c r="M192" s="62"/>
      <c r="N192" s="62"/>
      <c r="O192" s="63"/>
      <c r="P192" s="103"/>
    </row>
    <row r="193" spans="1:22" s="3" customFormat="1" ht="29.25" customHeight="1">
      <c r="A193" s="79"/>
      <c r="B193" s="64"/>
      <c r="C193" s="77"/>
      <c r="D193" s="79"/>
      <c r="E193" s="79"/>
      <c r="F193" s="79"/>
      <c r="G193" s="78"/>
      <c r="H193" s="62"/>
      <c r="I193" s="94"/>
      <c r="J193" s="79"/>
      <c r="K193" s="77"/>
      <c r="L193" s="62"/>
      <c r="M193" s="62"/>
      <c r="N193" s="62"/>
      <c r="O193" s="63"/>
      <c r="P193" s="103"/>
    </row>
    <row r="194" spans="1:22" s="2" customFormat="1" ht="29.25" customHeight="1">
      <c r="A194" s="134"/>
      <c r="B194" s="134"/>
      <c r="C194" s="134"/>
      <c r="D194" s="134"/>
      <c r="E194" s="134"/>
      <c r="F194" s="134"/>
      <c r="G194" s="19">
        <f>SUM(G3:G35)</f>
        <v>885599</v>
      </c>
      <c r="H194" s="20">
        <f>SUM(H3:H35)</f>
        <v>1195495.92</v>
      </c>
      <c r="I194" s="20"/>
      <c r="J194" s="16"/>
      <c r="K194" s="16"/>
      <c r="L194" s="20"/>
      <c r="M194" s="20"/>
      <c r="N194" s="36"/>
      <c r="O194" s="114"/>
      <c r="P194" s="115"/>
    </row>
    <row r="195" spans="1:22" s="4" customFormat="1" ht="29.25" customHeight="1">
      <c r="A195" s="104"/>
      <c r="B195" s="105"/>
      <c r="C195" s="104"/>
      <c r="D195" s="104"/>
      <c r="E195" s="104"/>
      <c r="F195" s="104"/>
      <c r="G195" s="106"/>
      <c r="H195" s="107"/>
      <c r="I195" s="116"/>
      <c r="J195" s="104"/>
      <c r="K195" s="104"/>
      <c r="L195" s="107"/>
      <c r="M195" s="107"/>
      <c r="N195" s="117"/>
      <c r="O195" s="118"/>
      <c r="P195" s="119"/>
      <c r="Q195" s="2"/>
      <c r="R195" s="2"/>
      <c r="S195" s="2"/>
      <c r="T195" s="2"/>
      <c r="U195" s="2"/>
      <c r="V195" s="2"/>
    </row>
    <row r="196" spans="1:22" s="4" customFormat="1" ht="29.25" customHeight="1">
      <c r="A196" s="104"/>
      <c r="B196" s="105"/>
      <c r="C196" s="104"/>
      <c r="D196" s="104"/>
      <c r="E196" s="104"/>
      <c r="F196" s="104"/>
      <c r="G196" s="106"/>
      <c r="H196" s="107"/>
      <c r="I196" s="116"/>
      <c r="J196" s="104"/>
      <c r="K196" s="104"/>
      <c r="L196" s="107"/>
      <c r="M196" s="107"/>
      <c r="N196" s="117"/>
      <c r="O196" s="118"/>
      <c r="P196" s="119"/>
      <c r="Q196" s="2"/>
      <c r="R196" s="2"/>
      <c r="S196" s="2"/>
      <c r="T196" s="2"/>
      <c r="U196" s="2"/>
      <c r="V196" s="2"/>
    </row>
    <row r="197" spans="1:22" s="4" customFormat="1" ht="29.25" customHeight="1">
      <c r="A197" s="108"/>
      <c r="B197" s="109"/>
      <c r="C197" s="108"/>
      <c r="D197" s="108"/>
      <c r="E197" s="108"/>
      <c r="F197" s="108"/>
      <c r="G197" s="110"/>
      <c r="H197" s="111"/>
      <c r="I197" s="120"/>
      <c r="J197" s="108"/>
      <c r="K197" s="108"/>
      <c r="L197" s="111"/>
      <c r="M197" s="111"/>
      <c r="N197" s="121"/>
      <c r="O197" s="108"/>
      <c r="P197" s="122"/>
    </row>
    <row r="198" spans="1:22" s="4" customFormat="1" ht="16.5">
      <c r="A198" s="108"/>
      <c r="B198" s="109"/>
      <c r="C198" s="108"/>
      <c r="D198" s="108"/>
      <c r="E198" s="108"/>
      <c r="F198" s="108"/>
      <c r="G198" s="110"/>
      <c r="H198" s="111"/>
      <c r="I198" s="120"/>
      <c r="J198" s="108"/>
      <c r="K198" s="108"/>
      <c r="L198" s="111"/>
      <c r="M198" s="111"/>
      <c r="N198" s="121"/>
      <c r="O198" s="108"/>
      <c r="P198" s="122"/>
    </row>
    <row r="199" spans="1:22" s="4" customFormat="1" ht="16.5">
      <c r="A199" s="108"/>
      <c r="B199" s="109"/>
      <c r="C199" s="108"/>
      <c r="D199" s="108"/>
      <c r="E199" s="108"/>
      <c r="F199" s="108"/>
      <c r="G199" s="108"/>
      <c r="H199" s="111"/>
      <c r="I199" s="120"/>
      <c r="J199" s="108"/>
      <c r="K199" s="108"/>
      <c r="L199" s="111"/>
      <c r="M199" s="111"/>
      <c r="N199" s="121"/>
      <c r="O199" s="108"/>
      <c r="P199" s="122"/>
    </row>
    <row r="200" spans="1:22" s="4" customFormat="1" ht="16.5">
      <c r="A200" s="108"/>
      <c r="B200" s="109"/>
      <c r="C200" s="108"/>
      <c r="D200" s="108"/>
      <c r="E200" s="108"/>
      <c r="F200" s="108"/>
      <c r="G200" s="108"/>
      <c r="H200" s="111"/>
      <c r="I200" s="120"/>
      <c r="J200" s="108"/>
      <c r="K200" s="108"/>
      <c r="L200" s="111"/>
      <c r="M200" s="111"/>
      <c r="N200" s="121"/>
      <c r="O200" s="108"/>
      <c r="P200" s="122"/>
    </row>
    <row r="201" spans="1:22" s="4" customFormat="1">
      <c r="B201" s="112"/>
      <c r="H201" s="113"/>
      <c r="I201" s="123"/>
      <c r="L201" s="113"/>
      <c r="M201" s="113"/>
      <c r="N201" s="124"/>
      <c r="P201" s="125"/>
    </row>
    <row r="202" spans="1:22" s="4" customFormat="1">
      <c r="B202" s="112"/>
      <c r="H202" s="113"/>
      <c r="I202" s="123"/>
      <c r="L202" s="113"/>
      <c r="M202" s="113"/>
      <c r="N202" s="124"/>
      <c r="P202" s="125"/>
    </row>
    <row r="203" spans="1:22">
      <c r="A203" s="4"/>
      <c r="B203" s="112"/>
      <c r="C203" s="4"/>
      <c r="D203" s="4"/>
      <c r="E203" s="4"/>
      <c r="F203" s="4"/>
      <c r="G203" s="4"/>
      <c r="H203" s="113"/>
      <c r="I203" s="123"/>
      <c r="J203" s="4"/>
      <c r="K203" s="4"/>
      <c r="L203" s="113"/>
      <c r="M203" s="113"/>
      <c r="N203" s="124"/>
      <c r="O203" s="4"/>
      <c r="P203" s="125"/>
      <c r="Q203" s="4"/>
      <c r="R203" s="4"/>
      <c r="S203" s="4"/>
      <c r="T203" s="4"/>
      <c r="U203" s="4"/>
      <c r="V203" s="4"/>
    </row>
    <row r="204" spans="1:22">
      <c r="A204" s="4"/>
      <c r="B204" s="112"/>
      <c r="C204" s="4"/>
      <c r="D204" s="4"/>
      <c r="E204" s="4"/>
      <c r="F204" s="4"/>
      <c r="G204" s="4"/>
      <c r="H204" s="113"/>
      <c r="I204" s="123"/>
      <c r="J204" s="4"/>
      <c r="K204" s="4"/>
      <c r="L204" s="113"/>
      <c r="M204" s="113"/>
      <c r="N204" s="124"/>
      <c r="O204" s="4"/>
      <c r="P204" s="125"/>
      <c r="Q204" s="4"/>
      <c r="R204" s="4"/>
      <c r="S204" s="4"/>
      <c r="T204" s="4"/>
      <c r="U204" s="4"/>
      <c r="V204" s="4"/>
    </row>
  </sheetData>
  <mergeCells count="196">
    <mergeCell ref="K176:K177"/>
    <mergeCell ref="K180:K181"/>
    <mergeCell ref="L93:L94"/>
    <mergeCell ref="M93:M94"/>
    <mergeCell ref="J176:J177"/>
    <mergeCell ref="J180:J181"/>
    <mergeCell ref="K90:K91"/>
    <mergeCell ref="K93:K94"/>
    <mergeCell ref="K95:K96"/>
    <mergeCell ref="K98:K99"/>
    <mergeCell ref="K100:K101"/>
    <mergeCell ref="K102:K103"/>
    <mergeCell ref="K107:K108"/>
    <mergeCell ref="K109:K110"/>
    <mergeCell ref="K111:K112"/>
    <mergeCell ref="K113:K114"/>
    <mergeCell ref="K115:K116"/>
    <mergeCell ref="K122:K123"/>
    <mergeCell ref="K128:K129"/>
    <mergeCell ref="K135:K136"/>
    <mergeCell ref="K138:K139"/>
    <mergeCell ref="K141:K142"/>
    <mergeCell ref="K149:K150"/>
    <mergeCell ref="K162:K163"/>
    <mergeCell ref="K164:K165"/>
    <mergeCell ref="K166:K167"/>
    <mergeCell ref="K168:K169"/>
    <mergeCell ref="K173:K174"/>
    <mergeCell ref="I173:I174"/>
    <mergeCell ref="I176:I177"/>
    <mergeCell ref="I180:I181"/>
    <mergeCell ref="J90:J91"/>
    <mergeCell ref="J95:J96"/>
    <mergeCell ref="J98:J99"/>
    <mergeCell ref="J100:J101"/>
    <mergeCell ref="J102:J103"/>
    <mergeCell ref="J107:J108"/>
    <mergeCell ref="J109:J110"/>
    <mergeCell ref="J111:J112"/>
    <mergeCell ref="J113:J114"/>
    <mergeCell ref="J115:J116"/>
    <mergeCell ref="J122:J123"/>
    <mergeCell ref="J128:J129"/>
    <mergeCell ref="J135:J136"/>
    <mergeCell ref="J138:J139"/>
    <mergeCell ref="J141:J142"/>
    <mergeCell ref="J149:J150"/>
    <mergeCell ref="J162:J163"/>
    <mergeCell ref="J164:J165"/>
    <mergeCell ref="J166:J167"/>
    <mergeCell ref="J168:J169"/>
    <mergeCell ref="J173:J174"/>
    <mergeCell ref="F168:F169"/>
    <mergeCell ref="F173:F174"/>
    <mergeCell ref="F176:F177"/>
    <mergeCell ref="F180:F181"/>
    <mergeCell ref="I90:I91"/>
    <mergeCell ref="I95:I96"/>
    <mergeCell ref="I98:I99"/>
    <mergeCell ref="I100:I101"/>
    <mergeCell ref="I102:I103"/>
    <mergeCell ref="I107:I108"/>
    <mergeCell ref="I109:I110"/>
    <mergeCell ref="I111:I112"/>
    <mergeCell ref="I113:I114"/>
    <mergeCell ref="I115:I116"/>
    <mergeCell ref="I122:I123"/>
    <mergeCell ref="I128:I129"/>
    <mergeCell ref="I135:I136"/>
    <mergeCell ref="I138:I139"/>
    <mergeCell ref="I141:I142"/>
    <mergeCell ref="I149:I150"/>
    <mergeCell ref="I162:I163"/>
    <mergeCell ref="I164:I165"/>
    <mergeCell ref="I166:I167"/>
    <mergeCell ref="I168:I169"/>
    <mergeCell ref="E168:E169"/>
    <mergeCell ref="E173:E174"/>
    <mergeCell ref="E176:E177"/>
    <mergeCell ref="E180:E181"/>
    <mergeCell ref="F90:F91"/>
    <mergeCell ref="F93:F94"/>
    <mergeCell ref="F95:F96"/>
    <mergeCell ref="F98:F99"/>
    <mergeCell ref="F100:F101"/>
    <mergeCell ref="F102:F103"/>
    <mergeCell ref="F107:F108"/>
    <mergeCell ref="F109:F110"/>
    <mergeCell ref="F111:F112"/>
    <mergeCell ref="F113:F114"/>
    <mergeCell ref="F115:F116"/>
    <mergeCell ref="F122:F123"/>
    <mergeCell ref="F128:F129"/>
    <mergeCell ref="F135:F136"/>
    <mergeCell ref="F138:F139"/>
    <mergeCell ref="F141:F142"/>
    <mergeCell ref="F149:F150"/>
    <mergeCell ref="F162:F163"/>
    <mergeCell ref="F164:F165"/>
    <mergeCell ref="F166:F167"/>
    <mergeCell ref="D168:D169"/>
    <mergeCell ref="D173:D174"/>
    <mergeCell ref="D176:D177"/>
    <mergeCell ref="D180:D181"/>
    <mergeCell ref="E90:E91"/>
    <mergeCell ref="E93:E94"/>
    <mergeCell ref="E95:E96"/>
    <mergeCell ref="E98:E99"/>
    <mergeCell ref="E100:E101"/>
    <mergeCell ref="E102:E103"/>
    <mergeCell ref="E107:E108"/>
    <mergeCell ref="E109:E110"/>
    <mergeCell ref="E111:E112"/>
    <mergeCell ref="E113:E114"/>
    <mergeCell ref="E115:E116"/>
    <mergeCell ref="E122:E123"/>
    <mergeCell ref="E128:E129"/>
    <mergeCell ref="E135:E136"/>
    <mergeCell ref="E138:E139"/>
    <mergeCell ref="E141:E142"/>
    <mergeCell ref="E149:E150"/>
    <mergeCell ref="E162:E163"/>
    <mergeCell ref="E164:E165"/>
    <mergeCell ref="E166:E167"/>
    <mergeCell ref="C168:C169"/>
    <mergeCell ref="C173:C174"/>
    <mergeCell ref="C176:C177"/>
    <mergeCell ref="C180:C181"/>
    <mergeCell ref="D90:D91"/>
    <mergeCell ref="D93:D94"/>
    <mergeCell ref="D95:D96"/>
    <mergeCell ref="D98:D99"/>
    <mergeCell ref="D100:D101"/>
    <mergeCell ref="D102:D103"/>
    <mergeCell ref="D107:D108"/>
    <mergeCell ref="D109:D110"/>
    <mergeCell ref="D111:D112"/>
    <mergeCell ref="D113:D114"/>
    <mergeCell ref="D115:D116"/>
    <mergeCell ref="D122:D123"/>
    <mergeCell ref="D128:D129"/>
    <mergeCell ref="D135:D136"/>
    <mergeCell ref="D138:D139"/>
    <mergeCell ref="D141:D142"/>
    <mergeCell ref="D149:D150"/>
    <mergeCell ref="D162:D163"/>
    <mergeCell ref="D164:D165"/>
    <mergeCell ref="D166:D167"/>
    <mergeCell ref="A173:A174"/>
    <mergeCell ref="A176:A177"/>
    <mergeCell ref="A180:A181"/>
    <mergeCell ref="B98:B99"/>
    <mergeCell ref="C90:C91"/>
    <mergeCell ref="C93:C94"/>
    <mergeCell ref="C95:C96"/>
    <mergeCell ref="C98:C99"/>
    <mergeCell ref="C100:C101"/>
    <mergeCell ref="C102:C103"/>
    <mergeCell ref="C107:C108"/>
    <mergeCell ref="C109:C110"/>
    <mergeCell ref="C111:C112"/>
    <mergeCell ref="C113:C114"/>
    <mergeCell ref="C115:C116"/>
    <mergeCell ref="C122:C123"/>
    <mergeCell ref="C128:C129"/>
    <mergeCell ref="C135:C136"/>
    <mergeCell ref="C138:C139"/>
    <mergeCell ref="C141:C142"/>
    <mergeCell ref="C149:C150"/>
    <mergeCell ref="C162:C163"/>
    <mergeCell ref="C164:C165"/>
    <mergeCell ref="C166:C167"/>
    <mergeCell ref="A1:P1"/>
    <mergeCell ref="E2:F2"/>
    <mergeCell ref="A194:F194"/>
    <mergeCell ref="A90:A91"/>
    <mergeCell ref="A93:A94"/>
    <mergeCell ref="A95:A96"/>
    <mergeCell ref="A98:A99"/>
    <mergeCell ref="A100:A101"/>
    <mergeCell ref="A102:A103"/>
    <mergeCell ref="A107:A108"/>
    <mergeCell ref="A109:A110"/>
    <mergeCell ref="A111:A112"/>
    <mergeCell ref="A113:A114"/>
    <mergeCell ref="A115:A116"/>
    <mergeCell ref="A122:A123"/>
    <mergeCell ref="A128:A129"/>
    <mergeCell ref="A135:A136"/>
    <mergeCell ref="A138:A139"/>
    <mergeCell ref="A141:A142"/>
    <mergeCell ref="A149:A150"/>
    <mergeCell ref="A162:A163"/>
    <mergeCell ref="A164:A165"/>
    <mergeCell ref="A166:A167"/>
    <mergeCell ref="A168:A169"/>
  </mergeCells>
  <phoneticPr fontId="14" type="noConversion"/>
  <pageMargins left="0.31388888888888899" right="0.31388888888888899" top="0.55000000000000004" bottom="0.55000000000000004" header="0.31388888888888899" footer="0.31388888888888899"/>
  <pageSetup paperSize="9" orientation="landscape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CHERRY</vt:lpstr>
    </vt:vector>
  </TitlesOfParts>
  <Company>MSCD龙帝国技术社区 Htpp://Bbs.Mscode.Cc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Cheny130227</dc:creator>
  <cp:lastModifiedBy>Administrator</cp:lastModifiedBy>
  <cp:lastPrinted>2015-07-07T07:45:00Z</cp:lastPrinted>
  <dcterms:created xsi:type="dcterms:W3CDTF">2013-06-24T07:16:00Z</dcterms:created>
  <dcterms:modified xsi:type="dcterms:W3CDTF">2019-02-27T03:28:18Z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