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omments6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200" windowHeight="7065" tabRatio="856" activeTab="4"/>
  </bookViews>
  <sheets>
    <sheet name="Almost" sheetId="20" r:id="rId1"/>
    <sheet name="Hotline_Haband" sheetId="30" r:id="rId2"/>
    <sheet name="Hotline_Dr. Leonard" sheetId="42" r:id="rId3"/>
    <sheet name="Hotline_Base Sales" sheetId="44" r:id="rId4"/>
    <sheet name="RDG" sheetId="33" r:id="rId5"/>
    <sheet name="Notations" sheetId="40" r:id="rId6"/>
    <sheet name="G&amp;E" sheetId="37" r:id="rId7"/>
    <sheet name="MISS" sheetId="38" r:id="rId8"/>
    <sheet name="POOF" sheetId="39" r:id="rId9"/>
  </sheets>
  <definedNames>
    <definedName name="_xlnm._FilterDatabase" localSheetId="6" hidden="1">'G&amp;E'!$A$2:$X$14</definedName>
    <definedName name="_xlnm._FilterDatabase" localSheetId="2" hidden="1">'Hotline_Dr. Leonard'!$A$2:$Z$18</definedName>
    <definedName name="_xlnm._FilterDatabase" localSheetId="1" hidden="1">Hotline_Haband!$A$2:$Z$29</definedName>
    <definedName name="_xlnm._FilterDatabase" localSheetId="5" hidden="1">Notations!$A$2:$X$27</definedName>
    <definedName name="_xlnm._FilterDatabase" localSheetId="4" hidden="1">RDG!$A$2:$X$40</definedName>
  </definedNames>
  <calcPr calcId="125725"/>
</workbook>
</file>

<file path=xl/calcChain.xml><?xml version="1.0" encoding="utf-8"?>
<calcChain xmlns="http://schemas.openxmlformats.org/spreadsheetml/2006/main">
  <c r="O117" i="33"/>
  <c r="O116"/>
  <c r="O115"/>
  <c r="O114"/>
  <c r="N102"/>
  <c r="L102"/>
  <c r="N101"/>
  <c r="L101"/>
  <c r="N100"/>
  <c r="L100"/>
  <c r="N99"/>
  <c r="L99"/>
  <c r="N98"/>
  <c r="L98"/>
  <c r="N97"/>
  <c r="N96"/>
  <c r="L97"/>
  <c r="L96"/>
  <c r="P102"/>
  <c r="O102"/>
  <c r="O101"/>
  <c r="P101" s="1"/>
  <c r="O100"/>
  <c r="P100" s="1"/>
  <c r="P99"/>
  <c r="O99"/>
  <c r="O98"/>
  <c r="P98" s="1"/>
  <c r="O97"/>
  <c r="P97" s="1"/>
  <c r="P96"/>
  <c r="O96"/>
  <c r="N95"/>
  <c r="O95"/>
  <c r="P95" s="1"/>
  <c r="L95"/>
  <c r="N94"/>
  <c r="O94"/>
  <c r="P94" s="1"/>
  <c r="L94"/>
  <c r="N93"/>
  <c r="O93"/>
  <c r="P93" s="1"/>
  <c r="N92"/>
  <c r="O92"/>
  <c r="P92" s="1"/>
  <c r="L93"/>
  <c r="L92"/>
  <c r="N91"/>
  <c r="O91"/>
  <c r="P91" s="1"/>
  <c r="N90"/>
  <c r="O90"/>
  <c r="P90" s="1"/>
  <c r="L91"/>
  <c r="L90"/>
  <c r="N89"/>
  <c r="P89"/>
  <c r="O89"/>
  <c r="O88"/>
  <c r="P88" s="1"/>
  <c r="N88"/>
  <c r="L89"/>
  <c r="L88"/>
  <c r="O87"/>
  <c r="P87" s="1"/>
  <c r="O86"/>
  <c r="P86" s="1"/>
  <c r="N87"/>
  <c r="N86"/>
  <c r="L87"/>
  <c r="L86"/>
  <c r="P75"/>
  <c r="N75"/>
  <c r="L75"/>
  <c r="P74"/>
  <c r="N74"/>
  <c r="L74"/>
  <c r="P73"/>
  <c r="N73"/>
  <c r="L73"/>
  <c r="P72"/>
  <c r="N72"/>
  <c r="L72"/>
  <c r="P64"/>
  <c r="N64"/>
  <c r="L64"/>
  <c r="P63"/>
  <c r="N63"/>
  <c r="L63"/>
  <c r="P62"/>
  <c r="N62"/>
  <c r="L62"/>
  <c r="P61"/>
  <c r="N61"/>
  <c r="L61"/>
  <c r="P53"/>
  <c r="N53"/>
  <c r="L53"/>
  <c r="P52"/>
  <c r="N52"/>
  <c r="L52"/>
  <c r="P51"/>
  <c r="N51"/>
  <c r="L51"/>
  <c r="P50"/>
  <c r="N50"/>
  <c r="L50"/>
  <c r="L54"/>
  <c r="N54"/>
  <c r="P54"/>
  <c r="L55"/>
  <c r="N55"/>
  <c r="P55"/>
  <c r="L56"/>
  <c r="N56"/>
  <c r="P56"/>
  <c r="P4" i="20"/>
  <c r="N4"/>
  <c r="L4"/>
  <c r="P85" i="33"/>
  <c r="N85"/>
  <c r="L85"/>
  <c r="P84"/>
  <c r="N84"/>
  <c r="L84"/>
  <c r="P83"/>
  <c r="N83"/>
  <c r="L83"/>
  <c r="L82"/>
  <c r="N82"/>
  <c r="N81"/>
  <c r="L81"/>
  <c r="P82"/>
  <c r="P81"/>
  <c r="P79"/>
  <c r="N79"/>
  <c r="L79"/>
  <c r="P78"/>
  <c r="N78"/>
  <c r="L78"/>
  <c r="P80"/>
  <c r="N80"/>
  <c r="L80"/>
  <c r="P77"/>
  <c r="N77"/>
  <c r="L77"/>
  <c r="P76"/>
  <c r="N76"/>
  <c r="L76"/>
  <c r="O22" i="44"/>
  <c r="P49" i="33"/>
  <c r="P48"/>
  <c r="P47"/>
  <c r="P46"/>
  <c r="P45"/>
  <c r="P44"/>
  <c r="P43"/>
  <c r="P70"/>
  <c r="P69"/>
  <c r="P68"/>
  <c r="P67"/>
  <c r="P66"/>
  <c r="P65"/>
  <c r="P60"/>
  <c r="P59"/>
  <c r="P58"/>
  <c r="P57"/>
  <c r="P71"/>
  <c r="N70"/>
  <c r="N69"/>
  <c r="N68"/>
  <c r="N67"/>
  <c r="N66"/>
  <c r="N65"/>
  <c r="N60"/>
  <c r="N59"/>
  <c r="N58"/>
  <c r="N57"/>
  <c r="N49"/>
  <c r="N48"/>
  <c r="N47"/>
  <c r="N46"/>
  <c r="N45"/>
  <c r="N44"/>
  <c r="N43"/>
  <c r="N71"/>
  <c r="L71"/>
  <c r="L70"/>
  <c r="L69"/>
  <c r="L68"/>
  <c r="L67"/>
  <c r="L66"/>
  <c r="L65"/>
  <c r="L60"/>
  <c r="L59"/>
  <c r="L58"/>
  <c r="L57"/>
  <c r="L49"/>
  <c r="L48"/>
  <c r="L47"/>
  <c r="L46"/>
  <c r="L45"/>
  <c r="L44"/>
  <c r="L43"/>
  <c r="P18" i="42"/>
  <c r="P17"/>
  <c r="P16"/>
  <c r="P15"/>
  <c r="P14"/>
  <c r="P13"/>
  <c r="N18"/>
  <c r="N17"/>
  <c r="N16"/>
  <c r="N15"/>
  <c r="N14"/>
  <c r="N13"/>
  <c r="L18"/>
  <c r="L17"/>
  <c r="L16"/>
  <c r="L15"/>
  <c r="L14"/>
  <c r="L13"/>
  <c r="O42" i="33"/>
  <c r="P42" s="1"/>
  <c r="N42"/>
  <c r="L42"/>
  <c r="N12" i="44"/>
  <c r="O12"/>
  <c r="P12" s="1"/>
  <c r="N11"/>
  <c r="O11"/>
  <c r="P11" s="1"/>
  <c r="L12"/>
  <c r="O18" s="1"/>
  <c r="L11"/>
  <c r="O34" i="42"/>
  <c r="T10"/>
  <c r="P10"/>
  <c r="O10"/>
  <c r="N10"/>
  <c r="M10"/>
  <c r="L10"/>
  <c r="T9"/>
  <c r="P9"/>
  <c r="O9"/>
  <c r="N9"/>
  <c r="M9"/>
  <c r="L9"/>
  <c r="T12"/>
  <c r="O12"/>
  <c r="P12" s="1"/>
  <c r="M12"/>
  <c r="N12" s="1"/>
  <c r="L12"/>
  <c r="T11"/>
  <c r="O11"/>
  <c r="P11" s="1"/>
  <c r="M11"/>
  <c r="N11" s="1"/>
  <c r="L11"/>
  <c r="O7"/>
  <c r="T8"/>
  <c r="O8"/>
  <c r="P8" s="1"/>
  <c r="N8"/>
  <c r="M8"/>
  <c r="L8"/>
  <c r="T7"/>
  <c r="P7"/>
  <c r="M7"/>
  <c r="N7" s="1"/>
  <c r="L7"/>
  <c r="P40" i="33"/>
  <c r="N40"/>
  <c r="L40"/>
  <c r="P38"/>
  <c r="N38"/>
  <c r="L38"/>
  <c r="O41"/>
  <c r="P41" s="1"/>
  <c r="N41"/>
  <c r="L41"/>
  <c r="N10" i="44"/>
  <c r="O10"/>
  <c r="P10" s="1"/>
  <c r="N9"/>
  <c r="O9"/>
  <c r="P9" s="1"/>
  <c r="L10"/>
  <c r="L9"/>
  <c r="T8"/>
  <c r="N8"/>
  <c r="O8"/>
  <c r="P8" s="1"/>
  <c r="L8"/>
  <c r="O36" i="33"/>
  <c r="P36" s="1"/>
  <c r="N36"/>
  <c r="L36"/>
  <c r="O20" i="39"/>
  <c r="O19"/>
  <c r="O18"/>
  <c r="O17"/>
  <c r="P39" i="33"/>
  <c r="N39"/>
  <c r="L39"/>
  <c r="P37"/>
  <c r="N37"/>
  <c r="L37"/>
  <c r="O35"/>
  <c r="P35" s="1"/>
  <c r="N35"/>
  <c r="L35"/>
  <c r="O34"/>
  <c r="P34" s="1"/>
  <c r="N34"/>
  <c r="L34"/>
  <c r="O33"/>
  <c r="P33" s="1"/>
  <c r="N33"/>
  <c r="L33"/>
  <c r="O32"/>
  <c r="P32" s="1"/>
  <c r="N32"/>
  <c r="L32"/>
  <c r="O31"/>
  <c r="P31" s="1"/>
  <c r="N31"/>
  <c r="L31"/>
  <c r="O30"/>
  <c r="P30" s="1"/>
  <c r="N30"/>
  <c r="L30"/>
  <c r="O29"/>
  <c r="P29" s="1"/>
  <c r="N29"/>
  <c r="L29"/>
  <c r="O28"/>
  <c r="P28" s="1"/>
  <c r="N28"/>
  <c r="L28"/>
  <c r="O27"/>
  <c r="P27" s="1"/>
  <c r="N27"/>
  <c r="L27"/>
  <c r="O26"/>
  <c r="P26" s="1"/>
  <c r="N26"/>
  <c r="L26"/>
  <c r="O25"/>
  <c r="P25" s="1"/>
  <c r="N25"/>
  <c r="L25"/>
  <c r="O24"/>
  <c r="P24" s="1"/>
  <c r="N24"/>
  <c r="L24"/>
  <c r="O23"/>
  <c r="P23" s="1"/>
  <c r="N23"/>
  <c r="L23"/>
  <c r="O22"/>
  <c r="P22" s="1"/>
  <c r="N22"/>
  <c r="L22"/>
  <c r="O21"/>
  <c r="P21" s="1"/>
  <c r="N21"/>
  <c r="L21"/>
  <c r="O20"/>
  <c r="P20" s="1"/>
  <c r="N20"/>
  <c r="L20"/>
  <c r="O19"/>
  <c r="P19" s="1"/>
  <c r="N19"/>
  <c r="L19"/>
  <c r="O18"/>
  <c r="P18" s="1"/>
  <c r="N18"/>
  <c r="L18"/>
  <c r="O17"/>
  <c r="P17" s="1"/>
  <c r="N17"/>
  <c r="L17"/>
  <c r="O16"/>
  <c r="P16" s="1"/>
  <c r="N16"/>
  <c r="L16"/>
  <c r="O15"/>
  <c r="P15" s="1"/>
  <c r="N15"/>
  <c r="L15"/>
  <c r="O14"/>
  <c r="P14" s="1"/>
  <c r="N14"/>
  <c r="L14"/>
  <c r="O13"/>
  <c r="P13" s="1"/>
  <c r="N13"/>
  <c r="L13"/>
  <c r="O12"/>
  <c r="P12" s="1"/>
  <c r="N12"/>
  <c r="L12"/>
  <c r="O11"/>
  <c r="P11" s="1"/>
  <c r="N11"/>
  <c r="L11"/>
  <c r="O10"/>
  <c r="P10" s="1"/>
  <c r="N10"/>
  <c r="L10"/>
  <c r="O9"/>
  <c r="P9" s="1"/>
  <c r="N9"/>
  <c r="L9"/>
  <c r="O8"/>
  <c r="P8" s="1"/>
  <c r="N8"/>
  <c r="L8"/>
  <c r="O7"/>
  <c r="P7" s="1"/>
  <c r="N7"/>
  <c r="L7"/>
  <c r="O6"/>
  <c r="P6" s="1"/>
  <c r="N6"/>
  <c r="L6"/>
  <c r="O5"/>
  <c r="P5" s="1"/>
  <c r="N5"/>
  <c r="L5"/>
  <c r="O4"/>
  <c r="P4" s="1"/>
  <c r="N4"/>
  <c r="L4"/>
  <c r="O3"/>
  <c r="P3" s="1"/>
  <c r="N3"/>
  <c r="L3"/>
  <c r="O20" i="38"/>
  <c r="O19"/>
  <c r="O18"/>
  <c r="O17"/>
  <c r="O27" i="40"/>
  <c r="P27" s="1"/>
  <c r="N27"/>
  <c r="L27"/>
  <c r="O26"/>
  <c r="P26" s="1"/>
  <c r="N26"/>
  <c r="L26"/>
  <c r="O25"/>
  <c r="P25" s="1"/>
  <c r="N25"/>
  <c r="L25"/>
  <c r="P24"/>
  <c r="N24"/>
  <c r="L24"/>
  <c r="P23"/>
  <c r="N23"/>
  <c r="L23"/>
  <c r="O22"/>
  <c r="P22" s="1"/>
  <c r="N22"/>
  <c r="L22"/>
  <c r="P21"/>
  <c r="N21"/>
  <c r="L21"/>
  <c r="P20"/>
  <c r="N20"/>
  <c r="L20"/>
  <c r="P19"/>
  <c r="N19"/>
  <c r="L19"/>
  <c r="P18"/>
  <c r="N18"/>
  <c r="L18"/>
  <c r="O17"/>
  <c r="P17" s="1"/>
  <c r="N17"/>
  <c r="L17"/>
  <c r="P16"/>
  <c r="N16"/>
  <c r="L16"/>
  <c r="O15"/>
  <c r="P15" s="1"/>
  <c r="N15"/>
  <c r="L15"/>
  <c r="O14"/>
  <c r="P14" s="1"/>
  <c r="N14"/>
  <c r="L14"/>
  <c r="Q13"/>
  <c r="O13"/>
  <c r="P13" s="1"/>
  <c r="N13"/>
  <c r="L13"/>
  <c r="Q12"/>
  <c r="O12"/>
  <c r="P12" s="1"/>
  <c r="N12"/>
  <c r="L12"/>
  <c r="O11"/>
  <c r="P11" s="1"/>
  <c r="N11"/>
  <c r="L11"/>
  <c r="O10"/>
  <c r="P10" s="1"/>
  <c r="N10"/>
  <c r="L10"/>
  <c r="O9"/>
  <c r="P9" s="1"/>
  <c r="N9"/>
  <c r="L9"/>
  <c r="Q8"/>
  <c r="O8"/>
  <c r="P8" s="1"/>
  <c r="N8"/>
  <c r="L8"/>
  <c r="O7"/>
  <c r="P7" s="1"/>
  <c r="N7"/>
  <c r="L7"/>
  <c r="O6"/>
  <c r="P6" s="1"/>
  <c r="N6"/>
  <c r="L6"/>
  <c r="O5"/>
  <c r="P5" s="1"/>
  <c r="N5"/>
  <c r="L5"/>
  <c r="O4"/>
  <c r="P4" s="1"/>
  <c r="N4"/>
  <c r="L4"/>
  <c r="O3"/>
  <c r="P3" s="1"/>
  <c r="N3"/>
  <c r="L3"/>
  <c r="O32" s="1"/>
  <c r="O25" i="37"/>
  <c r="O24"/>
  <c r="O23"/>
  <c r="O22"/>
  <c r="P14"/>
  <c r="O14"/>
  <c r="N14"/>
  <c r="L14"/>
  <c r="P13"/>
  <c r="O13"/>
  <c r="N13"/>
  <c r="L13"/>
  <c r="P12"/>
  <c r="O12"/>
  <c r="N12"/>
  <c r="L12"/>
  <c r="P11"/>
  <c r="O11"/>
  <c r="N11"/>
  <c r="L11"/>
  <c r="P10"/>
  <c r="O10"/>
  <c r="N10"/>
  <c r="L10"/>
  <c r="P9"/>
  <c r="O9"/>
  <c r="N9"/>
  <c r="L9"/>
  <c r="P8"/>
  <c r="O8"/>
  <c r="N8"/>
  <c r="L8"/>
  <c r="P7"/>
  <c r="O7"/>
  <c r="N7"/>
  <c r="L7"/>
  <c r="P6"/>
  <c r="O6"/>
  <c r="N6"/>
  <c r="L6"/>
  <c r="P5"/>
  <c r="O5"/>
  <c r="N5"/>
  <c r="L5"/>
  <c r="P4"/>
  <c r="O4"/>
  <c r="N4"/>
  <c r="L4"/>
  <c r="P3"/>
  <c r="O3"/>
  <c r="N3"/>
  <c r="L3"/>
  <c r="O20" i="44"/>
  <c r="T7"/>
  <c r="P7"/>
  <c r="O7"/>
  <c r="N7"/>
  <c r="L7"/>
  <c r="T6"/>
  <c r="P6"/>
  <c r="O6"/>
  <c r="N6"/>
  <c r="L6"/>
  <c r="T5"/>
  <c r="P5"/>
  <c r="O5"/>
  <c r="N5"/>
  <c r="L5"/>
  <c r="T4"/>
  <c r="P4"/>
  <c r="O4"/>
  <c r="N4"/>
  <c r="L4"/>
  <c r="T3"/>
  <c r="P3"/>
  <c r="O3"/>
  <c r="N3"/>
  <c r="L3"/>
  <c r="T6" i="42"/>
  <c r="O6"/>
  <c r="P6" s="1"/>
  <c r="N6"/>
  <c r="L6"/>
  <c r="T5"/>
  <c r="O32" s="1"/>
  <c r="O33" s="1"/>
  <c r="P5"/>
  <c r="O5"/>
  <c r="N5"/>
  <c r="L5"/>
  <c r="T4"/>
  <c r="O4"/>
  <c r="P4" s="1"/>
  <c r="N4"/>
  <c r="L4"/>
  <c r="T3"/>
  <c r="P3"/>
  <c r="O3"/>
  <c r="N3"/>
  <c r="L3"/>
  <c r="O40" i="30"/>
  <c r="O39"/>
  <c r="O38"/>
  <c r="O37"/>
  <c r="O36"/>
  <c r="T29"/>
  <c r="P29"/>
  <c r="O29"/>
  <c r="N29"/>
  <c r="M29"/>
  <c r="L29"/>
  <c r="T28"/>
  <c r="P28"/>
  <c r="O28"/>
  <c r="N28"/>
  <c r="M28"/>
  <c r="L28"/>
  <c r="T27"/>
  <c r="P27"/>
  <c r="O27"/>
  <c r="N27"/>
  <c r="M27"/>
  <c r="L27"/>
  <c r="T26"/>
  <c r="P26"/>
  <c r="O26"/>
  <c r="N26"/>
  <c r="M26"/>
  <c r="L26"/>
  <c r="T25"/>
  <c r="P25"/>
  <c r="O25"/>
  <c r="N25"/>
  <c r="M25"/>
  <c r="L25"/>
  <c r="T24"/>
  <c r="P24"/>
  <c r="O24"/>
  <c r="N24"/>
  <c r="M24"/>
  <c r="L24"/>
  <c r="T23"/>
  <c r="P23"/>
  <c r="O23"/>
  <c r="N23"/>
  <c r="M23"/>
  <c r="L23"/>
  <c r="T22"/>
  <c r="P22"/>
  <c r="O22"/>
  <c r="N22"/>
  <c r="M22"/>
  <c r="L22"/>
  <c r="T21"/>
  <c r="P21"/>
  <c r="O21"/>
  <c r="N21"/>
  <c r="L21"/>
  <c r="T20"/>
  <c r="P20"/>
  <c r="O20"/>
  <c r="N20"/>
  <c r="L20"/>
  <c r="T19"/>
  <c r="P19"/>
  <c r="O19"/>
  <c r="N19"/>
  <c r="L19"/>
  <c r="T18"/>
  <c r="P18"/>
  <c r="O18"/>
  <c r="N18"/>
  <c r="L18"/>
  <c r="T17"/>
  <c r="P17"/>
  <c r="O17"/>
  <c r="N17"/>
  <c r="L17"/>
  <c r="T16"/>
  <c r="P16"/>
  <c r="O16"/>
  <c r="N16"/>
  <c r="L16"/>
  <c r="T15"/>
  <c r="P15"/>
  <c r="O15"/>
  <c r="N15"/>
  <c r="M15"/>
  <c r="L15"/>
  <c r="T14"/>
  <c r="P14"/>
  <c r="O14"/>
  <c r="N14"/>
  <c r="L14"/>
  <c r="T13"/>
  <c r="P13"/>
  <c r="O13"/>
  <c r="N13"/>
  <c r="L13"/>
  <c r="T12"/>
  <c r="P12"/>
  <c r="O12"/>
  <c r="N12"/>
  <c r="L12"/>
  <c r="T11"/>
  <c r="P11"/>
  <c r="O11"/>
  <c r="N11"/>
  <c r="L11"/>
  <c r="T10"/>
  <c r="P10"/>
  <c r="O10"/>
  <c r="N10"/>
  <c r="L10"/>
  <c r="T9"/>
  <c r="P9"/>
  <c r="O9"/>
  <c r="N9"/>
  <c r="L9"/>
  <c r="T8"/>
  <c r="P8"/>
  <c r="O8"/>
  <c r="N8"/>
  <c r="L8"/>
  <c r="T7"/>
  <c r="P7"/>
  <c r="O7"/>
  <c r="N7"/>
  <c r="L7"/>
  <c r="T6"/>
  <c r="P6"/>
  <c r="O6"/>
  <c r="N6"/>
  <c r="L6"/>
  <c r="T5"/>
  <c r="P5"/>
  <c r="O5"/>
  <c r="N5"/>
  <c r="L5"/>
  <c r="T4"/>
  <c r="P4"/>
  <c r="O4"/>
  <c r="N4"/>
  <c r="L4"/>
  <c r="T3"/>
  <c r="P3"/>
  <c r="O3"/>
  <c r="N3"/>
  <c r="L3"/>
  <c r="O3" i="20"/>
  <c r="P3" s="1"/>
  <c r="O19" s="1"/>
  <c r="N3"/>
  <c r="O18" s="1"/>
  <c r="L3"/>
  <c r="O17" l="1"/>
  <c r="Q3"/>
  <c r="O20" s="1"/>
  <c r="O31" i="42"/>
  <c r="O30"/>
  <c r="O19" i="44"/>
  <c r="O35" i="40"/>
  <c r="O33"/>
  <c r="O34"/>
  <c r="O21" i="44"/>
</calcChain>
</file>

<file path=xl/comments1.xml><?xml version="1.0" encoding="utf-8"?>
<comments xmlns="http://schemas.openxmlformats.org/spreadsheetml/2006/main">
  <authors>
    <author>judy</author>
  </authors>
  <commentList>
    <comment ref="G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2018/10/29 ; ETA : 2018/11/12 ==&gt;  Actual ETA : 2018/11/15</t>
        </r>
      </text>
    </comment>
    <comment ref="G4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2018/10/29 ; ETA : 2018/11/12 ==&gt;  Actual ETA : 2018/11/15</t>
        </r>
      </text>
    </comment>
  </commentList>
</comments>
</file>

<file path=xl/comments2.xml><?xml version="1.0" encoding="utf-8"?>
<comments xmlns="http://schemas.openxmlformats.org/spreadsheetml/2006/main">
  <authors>
    <author>judy</author>
    <author>RUSH LAND PC 3</author>
    <author>Lillian</author>
    <author>ASUS</author>
  </authors>
  <commentList>
    <comment ref="G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2018/09/10 ; ETA : 2018/10/01</t>
        </r>
      </text>
    </comment>
    <comment ref="M3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12/14 : Acutal px $4.35 w/6%
</t>
        </r>
      </text>
    </comment>
    <comment ref="M4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12/14 : Actual px $4.9 w/6%
</t>
        </r>
      </text>
    </comment>
    <comment ref="G5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2018/10/19</t>
        </r>
      </text>
    </comment>
    <comment ref="G7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2018/10/19</t>
        </r>
      </text>
    </comment>
    <comment ref="M7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Fty$1.55 w/6%</t>
        </r>
      </text>
    </comment>
    <comment ref="G8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2018/12/06</t>
        </r>
      </text>
    </comment>
    <comment ref="M8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Fty$1.55 w/6%</t>
        </r>
      </text>
    </comment>
    <comment ref="G9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2018/11/20 ; ETA : 2018/12/06</t>
        </r>
      </text>
    </comment>
    <comment ref="G10" authorId="0">
      <text>
        <r>
          <rPr>
            <b/>
            <sz val="9"/>
            <rFont val="Tahoma"/>
            <family val="2"/>
          </rPr>
          <t>PO 12/10</t>
        </r>
      </text>
    </comment>
    <comment ref="M10" authorId="0">
      <text>
        <r>
          <rPr>
            <b/>
            <sz val="9"/>
            <rFont val="Tahoma"/>
            <family val="2"/>
          </rPr>
          <t>judy:
BXC : FTY AMT IS NOT ACTUAL.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細明體"/>
            <charset val="136"/>
          </rPr>
          <t>颜色</t>
        </r>
        <r>
          <rPr>
            <sz val="9"/>
            <rFont val="Tahoma"/>
            <family val="2"/>
          </rPr>
          <t>E7/G5/10</t>
        </r>
        <r>
          <rPr>
            <sz val="9"/>
            <rFont val="細明體"/>
            <charset val="136"/>
          </rPr>
          <t>三个颜色</t>
        </r>
        <r>
          <rPr>
            <sz val="9"/>
            <rFont val="Tahoma"/>
            <family val="2"/>
          </rPr>
          <t>--</t>
        </r>
        <r>
          <rPr>
            <sz val="9"/>
            <rFont val="細明體"/>
            <charset val="136"/>
          </rPr>
          <t>小码</t>
        </r>
        <r>
          <rPr>
            <sz val="9"/>
            <rFont val="Tahoma"/>
            <family val="2"/>
          </rPr>
          <t>S-XL</t>
        </r>
        <r>
          <rPr>
            <sz val="9"/>
            <rFont val="細明體"/>
            <charset val="136"/>
          </rPr>
          <t>佣金是</t>
        </r>
        <r>
          <rPr>
            <sz val="9"/>
            <rFont val="Tahoma"/>
            <family val="2"/>
          </rPr>
          <t>$0.30</t>
        </r>
      </text>
    </comment>
    <comment ref="G11" authorId="0">
      <text>
        <r>
          <rPr>
            <b/>
            <sz val="9"/>
            <rFont val="Tahoma"/>
            <family val="2"/>
          </rPr>
          <t>PO 12/10</t>
        </r>
      </text>
    </comment>
    <comment ref="M11" authorId="0">
      <text>
        <r>
          <rPr>
            <b/>
            <sz val="9"/>
            <rFont val="Tahoma"/>
            <family val="2"/>
          </rPr>
          <t>judy:
BXC : FTY AMT IS NOT ACTUAL.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細明體"/>
            <charset val="136"/>
          </rPr>
          <t>颜色</t>
        </r>
        <r>
          <rPr>
            <sz val="9"/>
            <rFont val="Tahoma"/>
            <family val="2"/>
          </rPr>
          <t>JC/01/09</t>
        </r>
        <r>
          <rPr>
            <sz val="9"/>
            <rFont val="細明體"/>
            <charset val="136"/>
          </rPr>
          <t>三个颜色</t>
        </r>
        <r>
          <rPr>
            <sz val="9"/>
            <rFont val="Tahoma"/>
            <family val="2"/>
          </rPr>
          <t>--</t>
        </r>
        <r>
          <rPr>
            <sz val="9"/>
            <rFont val="細明體"/>
            <charset val="136"/>
          </rPr>
          <t>小码</t>
        </r>
        <r>
          <rPr>
            <sz val="9"/>
            <rFont val="Tahoma"/>
            <family val="2"/>
          </rPr>
          <t>S-XL</t>
        </r>
        <r>
          <rPr>
            <sz val="9"/>
            <rFont val="細明體"/>
            <charset val="136"/>
          </rPr>
          <t>佣金是</t>
        </r>
        <r>
          <rPr>
            <sz val="9"/>
            <rFont val="Tahoma"/>
            <family val="2"/>
          </rPr>
          <t>$0.40</t>
        </r>
      </text>
    </comment>
    <comment ref="G12" authorId="0">
      <text>
        <r>
          <rPr>
            <b/>
            <sz val="9"/>
            <rFont val="Tahoma"/>
            <family val="2"/>
          </rPr>
          <t>PO 12/10</t>
        </r>
      </text>
    </comment>
    <comment ref="M12" authorId="0">
      <text>
        <r>
          <rPr>
            <b/>
            <sz val="9"/>
            <rFont val="Tahoma"/>
            <family val="2"/>
          </rPr>
          <t>judy:
BXC : FTY AMT IS NOT ACTUAL.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細明體"/>
            <charset val="136"/>
          </rPr>
          <t>颜色</t>
        </r>
        <r>
          <rPr>
            <sz val="9"/>
            <rFont val="Tahoma"/>
            <family val="2"/>
          </rPr>
          <t>E7/G5/10</t>
        </r>
        <r>
          <rPr>
            <sz val="9"/>
            <rFont val="細明體"/>
            <charset val="136"/>
          </rPr>
          <t>三个颜色</t>
        </r>
        <r>
          <rPr>
            <sz val="9"/>
            <rFont val="Tahoma"/>
            <family val="2"/>
          </rPr>
          <t>--</t>
        </r>
        <r>
          <rPr>
            <sz val="9"/>
            <rFont val="細明體"/>
            <charset val="136"/>
          </rPr>
          <t>大码</t>
        </r>
        <r>
          <rPr>
            <sz val="9"/>
            <rFont val="Tahoma"/>
            <family val="2"/>
          </rPr>
          <t>XX-4X</t>
        </r>
        <r>
          <rPr>
            <sz val="9"/>
            <rFont val="細明體"/>
            <charset val="136"/>
          </rPr>
          <t>佣金是</t>
        </r>
        <r>
          <rPr>
            <sz val="9"/>
            <rFont val="Tahoma"/>
            <family val="2"/>
          </rPr>
          <t>$0.57</t>
        </r>
      </text>
    </comment>
    <comment ref="G13" authorId="0">
      <text>
        <r>
          <rPr>
            <b/>
            <sz val="9"/>
            <rFont val="Tahoma"/>
            <family val="2"/>
          </rPr>
          <t>PO 12/10</t>
        </r>
      </text>
    </comment>
    <comment ref="M13" authorId="0">
      <text>
        <r>
          <rPr>
            <b/>
            <sz val="9"/>
            <rFont val="Tahoma"/>
            <family val="2"/>
          </rPr>
          <t>judy:
BXC : FTY AMT IS NOT ACTUAL.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細明體"/>
            <charset val="136"/>
          </rPr>
          <t>颜色</t>
        </r>
        <r>
          <rPr>
            <sz val="9"/>
            <rFont val="Tahoma"/>
            <family val="2"/>
          </rPr>
          <t>JC/01/09</t>
        </r>
        <r>
          <rPr>
            <sz val="9"/>
            <rFont val="細明體"/>
            <charset val="136"/>
          </rPr>
          <t>三个颜色</t>
        </r>
        <r>
          <rPr>
            <sz val="9"/>
            <rFont val="Tahoma"/>
            <family val="2"/>
          </rPr>
          <t>-</t>
        </r>
        <r>
          <rPr>
            <sz val="9"/>
            <rFont val="細明體"/>
            <charset val="136"/>
          </rPr>
          <t>大码</t>
        </r>
        <r>
          <rPr>
            <sz val="9"/>
            <rFont val="Tahoma"/>
            <family val="2"/>
          </rPr>
          <t>XX-4X</t>
        </r>
        <r>
          <rPr>
            <sz val="9"/>
            <rFont val="細明體"/>
            <charset val="136"/>
          </rPr>
          <t>佣金是</t>
        </r>
        <r>
          <rPr>
            <sz val="9"/>
            <rFont val="Tahoma"/>
            <family val="2"/>
          </rPr>
          <t>$0.67</t>
        </r>
      </text>
    </comment>
    <comment ref="G14" authorId="2">
      <text>
        <r>
          <rPr>
            <b/>
            <sz val="9"/>
            <rFont val="宋体"/>
            <family val="3"/>
            <charset val="134"/>
          </rPr>
          <t>Lillian:</t>
        </r>
        <r>
          <rPr>
            <sz val="9"/>
            <rFont val="宋体"/>
            <family val="3"/>
            <charset val="134"/>
          </rPr>
          <t xml:space="preserve">
实际 ETD 1/28</t>
        </r>
      </text>
    </comment>
    <comment ref="G15" authorId="0">
      <text>
        <r>
          <rPr>
            <b/>
            <sz val="9"/>
            <rFont val="宋体"/>
            <family val="3"/>
            <charset val="134"/>
          </rPr>
          <t>实际</t>
        </r>
        <r>
          <rPr>
            <b/>
            <sz val="9"/>
            <rFont val="Tahoma"/>
            <family val="2"/>
          </rPr>
          <t>ETD 1/28</t>
        </r>
      </text>
    </comment>
    <comment ref="J15" authorId="3">
      <text>
        <r>
          <rPr>
            <b/>
            <sz val="9"/>
            <rFont val="Tahoma"/>
            <family val="2"/>
          </rPr>
          <t>ASUS:</t>
        </r>
        <r>
          <rPr>
            <sz val="9"/>
            <rFont val="Tahoma"/>
            <family val="2"/>
          </rPr>
          <t xml:space="preserve">
PO </t>
        </r>
        <r>
          <rPr>
            <sz val="9"/>
            <rFont val="宋体"/>
            <family val="3"/>
            <charset val="134"/>
          </rPr>
          <t>数量</t>
        </r>
        <r>
          <rPr>
            <sz val="9"/>
            <rFont val="Tahoma"/>
            <family val="2"/>
          </rPr>
          <t xml:space="preserve">6492  </t>
        </r>
        <r>
          <rPr>
            <sz val="9"/>
            <rFont val="宋体"/>
            <family val="3"/>
            <charset val="134"/>
          </rPr>
          <t>短数</t>
        </r>
        <r>
          <rPr>
            <sz val="9"/>
            <rFont val="Tahoma"/>
            <family val="2"/>
          </rPr>
          <t>17</t>
        </r>
        <r>
          <rPr>
            <sz val="9"/>
            <rFont val="宋体"/>
            <family val="3"/>
            <charset val="134"/>
          </rPr>
          <t>件</t>
        </r>
      </text>
    </comment>
    <comment ref="G16" authorId="3">
      <text>
        <r>
          <rPr>
            <b/>
            <sz val="9"/>
            <rFont val="Tahoma"/>
            <family val="2"/>
          </rPr>
          <t>ASUS: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family val="3"/>
            <charset val="134"/>
          </rPr>
          <t>实际</t>
        </r>
        <r>
          <rPr>
            <sz val="9"/>
            <rFont val="Tahoma"/>
            <family val="2"/>
          </rPr>
          <t>ETD 1/28</t>
        </r>
      </text>
    </comment>
    <comment ref="M16" authorId="0">
      <text>
        <r>
          <rPr>
            <b/>
            <sz val="9"/>
            <rFont val="Tahoma"/>
            <family val="2"/>
          </rPr>
          <t>judy:
BXC : FTY AMT IS NOT ACTUAL.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細明體"/>
            <charset val="136"/>
          </rPr>
          <t>颜色</t>
        </r>
        <r>
          <rPr>
            <sz val="9"/>
            <rFont val="Tahoma"/>
            <family val="2"/>
          </rPr>
          <t>E7/G5/10</t>
        </r>
        <r>
          <rPr>
            <sz val="9"/>
            <rFont val="細明體"/>
            <charset val="136"/>
          </rPr>
          <t>三个颜色</t>
        </r>
        <r>
          <rPr>
            <sz val="9"/>
            <rFont val="Tahoma"/>
            <family val="2"/>
          </rPr>
          <t>--</t>
        </r>
        <r>
          <rPr>
            <sz val="9"/>
            <rFont val="細明體"/>
            <charset val="136"/>
          </rPr>
          <t>小码</t>
        </r>
        <r>
          <rPr>
            <sz val="9"/>
            <rFont val="Tahoma"/>
            <family val="2"/>
          </rPr>
          <t>S-XL</t>
        </r>
        <r>
          <rPr>
            <sz val="9"/>
            <rFont val="細明體"/>
            <charset val="136"/>
          </rPr>
          <t>佣金是</t>
        </r>
        <r>
          <rPr>
            <sz val="9"/>
            <rFont val="Tahoma"/>
            <family val="2"/>
          </rPr>
          <t>$0.30</t>
        </r>
      </text>
    </comment>
    <comment ref="G17" authorId="3">
      <text>
        <r>
          <rPr>
            <b/>
            <sz val="9"/>
            <rFont val="Tahoma"/>
            <family val="2"/>
          </rPr>
          <t>ASUS: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family val="3"/>
            <charset val="134"/>
          </rPr>
          <t>实际</t>
        </r>
        <r>
          <rPr>
            <sz val="9"/>
            <rFont val="Tahoma"/>
            <family val="2"/>
          </rPr>
          <t>ETD 1/28</t>
        </r>
      </text>
    </comment>
    <comment ref="M17" authorId="0">
      <text>
        <r>
          <rPr>
            <b/>
            <sz val="9"/>
            <rFont val="Tahoma"/>
            <family val="2"/>
          </rPr>
          <t>judy:
BXC : FTY AMT IS NOT ACTUAL.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細明體"/>
            <charset val="136"/>
          </rPr>
          <t>颜色</t>
        </r>
        <r>
          <rPr>
            <sz val="9"/>
            <rFont val="Tahoma"/>
            <family val="2"/>
          </rPr>
          <t>JC/01/09</t>
        </r>
        <r>
          <rPr>
            <sz val="9"/>
            <rFont val="細明體"/>
            <charset val="136"/>
          </rPr>
          <t>三个颜色</t>
        </r>
        <r>
          <rPr>
            <sz val="9"/>
            <rFont val="Tahoma"/>
            <family val="2"/>
          </rPr>
          <t>--</t>
        </r>
        <r>
          <rPr>
            <sz val="9"/>
            <rFont val="細明體"/>
            <charset val="136"/>
          </rPr>
          <t>小码</t>
        </r>
        <r>
          <rPr>
            <sz val="9"/>
            <rFont val="Tahoma"/>
            <family val="2"/>
          </rPr>
          <t>S-XL</t>
        </r>
        <r>
          <rPr>
            <sz val="9"/>
            <rFont val="細明體"/>
            <charset val="136"/>
          </rPr>
          <t>佣金是</t>
        </r>
        <r>
          <rPr>
            <sz val="9"/>
            <rFont val="Tahoma"/>
            <family val="2"/>
          </rPr>
          <t>$0.40</t>
        </r>
      </text>
    </comment>
    <comment ref="G18" authorId="3">
      <text>
        <r>
          <rPr>
            <b/>
            <sz val="9"/>
            <rFont val="Tahoma"/>
            <family val="2"/>
          </rPr>
          <t>ASUS: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family val="3"/>
            <charset val="134"/>
          </rPr>
          <t>实际</t>
        </r>
        <r>
          <rPr>
            <sz val="9"/>
            <rFont val="Tahoma"/>
            <family val="2"/>
          </rPr>
          <t>ETD 1/28</t>
        </r>
      </text>
    </comment>
    <comment ref="M18" authorId="0">
      <text>
        <r>
          <rPr>
            <b/>
            <sz val="9"/>
            <rFont val="Tahoma"/>
            <family val="2"/>
          </rPr>
          <t>judy:
BXC : FTY AMT IS NOT ACTUAL.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細明體"/>
            <charset val="136"/>
          </rPr>
          <t>颜色</t>
        </r>
        <r>
          <rPr>
            <sz val="9"/>
            <rFont val="Tahoma"/>
            <family val="2"/>
          </rPr>
          <t>E7/G5/10</t>
        </r>
        <r>
          <rPr>
            <sz val="9"/>
            <rFont val="細明體"/>
            <charset val="136"/>
          </rPr>
          <t>三个颜色</t>
        </r>
        <r>
          <rPr>
            <sz val="9"/>
            <rFont val="Tahoma"/>
            <family val="2"/>
          </rPr>
          <t>--</t>
        </r>
        <r>
          <rPr>
            <sz val="9"/>
            <rFont val="細明體"/>
            <charset val="136"/>
          </rPr>
          <t>大码</t>
        </r>
        <r>
          <rPr>
            <sz val="9"/>
            <rFont val="Tahoma"/>
            <family val="2"/>
          </rPr>
          <t>XX-4X</t>
        </r>
        <r>
          <rPr>
            <sz val="9"/>
            <rFont val="細明體"/>
            <charset val="136"/>
          </rPr>
          <t>佣金是</t>
        </r>
        <r>
          <rPr>
            <sz val="9"/>
            <rFont val="Tahoma"/>
            <family val="2"/>
          </rPr>
          <t xml:space="preserve">$0.57
</t>
        </r>
      </text>
    </comment>
    <comment ref="G19" authorId="3">
      <text>
        <r>
          <rPr>
            <b/>
            <sz val="9"/>
            <rFont val="Tahoma"/>
            <family val="2"/>
          </rPr>
          <t>ASUS: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family val="3"/>
            <charset val="134"/>
          </rPr>
          <t>实际</t>
        </r>
        <r>
          <rPr>
            <sz val="9"/>
            <rFont val="Tahoma"/>
            <family val="2"/>
          </rPr>
          <t>ETD 1/28</t>
        </r>
      </text>
    </comment>
    <comment ref="M19" authorId="0">
      <text>
        <r>
          <rPr>
            <b/>
            <sz val="9"/>
            <rFont val="Tahoma"/>
            <family val="2"/>
          </rPr>
          <t>judy:
BXC : FTY AMT IS NOT ACTUAL.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細明體"/>
            <charset val="136"/>
          </rPr>
          <t>颜色</t>
        </r>
        <r>
          <rPr>
            <sz val="9"/>
            <rFont val="Tahoma"/>
            <family val="2"/>
          </rPr>
          <t>JC/01/09</t>
        </r>
        <r>
          <rPr>
            <sz val="9"/>
            <rFont val="細明體"/>
            <charset val="136"/>
          </rPr>
          <t>三个颜色</t>
        </r>
        <r>
          <rPr>
            <sz val="9"/>
            <rFont val="Tahoma"/>
            <family val="2"/>
          </rPr>
          <t>--</t>
        </r>
        <r>
          <rPr>
            <sz val="9"/>
            <rFont val="細明體"/>
            <charset val="136"/>
          </rPr>
          <t>大码</t>
        </r>
        <r>
          <rPr>
            <sz val="9"/>
            <rFont val="Tahoma"/>
            <family val="2"/>
          </rPr>
          <t>XX-4X</t>
        </r>
        <r>
          <rPr>
            <sz val="9"/>
            <rFont val="細明體"/>
            <charset val="136"/>
          </rPr>
          <t>佣金是</t>
        </r>
        <r>
          <rPr>
            <sz val="9"/>
            <rFont val="Tahoma"/>
            <family val="2"/>
          </rPr>
          <t>$0.67</t>
        </r>
      </text>
    </comment>
    <comment ref="G20" authorId="3">
      <text>
        <r>
          <rPr>
            <b/>
            <sz val="9"/>
            <rFont val="Tahoma"/>
            <family val="2"/>
          </rPr>
          <t>ASUS: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family val="3"/>
            <charset val="134"/>
          </rPr>
          <t>实际</t>
        </r>
        <r>
          <rPr>
            <sz val="9"/>
            <rFont val="Tahoma"/>
            <family val="2"/>
          </rPr>
          <t>ETD 1/28</t>
        </r>
      </text>
    </comment>
    <comment ref="G21" authorId="0">
      <text>
        <r>
          <rPr>
            <b/>
            <sz val="9"/>
            <rFont val="Tahoma"/>
            <family val="2"/>
          </rPr>
          <t xml:space="preserve">PO  3/26
</t>
        </r>
      </text>
    </comment>
    <comment ref="M21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12/11 : $1.65 is including 6% commission.</t>
        </r>
      </text>
    </comment>
  </commentList>
</comments>
</file>

<file path=xl/comments3.xml><?xml version="1.0" encoding="utf-8"?>
<comments xmlns="http://schemas.openxmlformats.org/spreadsheetml/2006/main">
  <authors>
    <author>judy</author>
    <author>ASUS</author>
  </authors>
  <commentList>
    <comment ref="G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2018/09/29 ; Actual ETA : 2018/11/04</t>
        </r>
      </text>
    </comment>
    <comment ref="J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14,750 ; O/S : 2
</t>
        </r>
      </text>
    </comment>
    <comment ref="Q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PI-18-2679 : UPS Charge : $205.30</t>
        </r>
      </text>
    </comment>
    <comment ref="J4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250 ; O/S : 1</t>
        </r>
      </text>
    </comment>
    <comment ref="J5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4,850 ; O/S : 494 ;
2018/10/20 : 492 by Fedex ; O/S : 2</t>
        </r>
      </text>
    </comment>
    <comment ref="G6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2018/10/23
</t>
        </r>
      </text>
    </comment>
    <comment ref="G8" authorId="1">
      <text>
        <r>
          <rPr>
            <b/>
            <sz val="9"/>
            <color indexed="81"/>
            <rFont val="Tahoma"/>
            <family val="2"/>
          </rPr>
          <t>PO  3/26</t>
        </r>
      </text>
    </comment>
    <comment ref="L8" authorId="1">
      <text>
        <r>
          <rPr>
            <sz val="9"/>
            <color indexed="81"/>
            <rFont val="宋体"/>
            <family val="3"/>
            <charset val="134"/>
          </rPr>
          <t>额外费用：</t>
        </r>
        <r>
          <rPr>
            <sz val="9"/>
            <color indexed="81"/>
            <rFont val="Tahoma"/>
            <family val="2"/>
          </rPr>
          <t>-- grommet mould fee @ $200
-- metal end mould fee @ $350 -- emb plate fee @ $200 for 2 clr combos
-- print plate fee @ $500 for 2 clr combos  --UPS</t>
        </r>
        <r>
          <rPr>
            <sz val="9"/>
            <color indexed="81"/>
            <rFont val="宋体"/>
            <family val="3"/>
            <charset val="134"/>
          </rPr>
          <t>运费预估</t>
        </r>
        <r>
          <rPr>
            <sz val="9"/>
            <color indexed="81"/>
            <rFont val="Tahoma"/>
            <family val="2"/>
          </rPr>
          <t>$1200 (</t>
        </r>
        <r>
          <rPr>
            <sz val="9"/>
            <color indexed="81"/>
            <rFont val="宋体"/>
            <family val="3"/>
            <charset val="134"/>
          </rPr>
          <t>实际费用以账单为准</t>
        </r>
        <r>
          <rPr>
            <sz val="9"/>
            <color indexed="81"/>
            <rFont val="Tahoma"/>
            <family val="2"/>
          </rPr>
          <t>)</t>
        </r>
      </text>
    </comment>
    <comment ref="N8" authorId="1">
      <text>
        <r>
          <rPr>
            <sz val="9"/>
            <color indexed="81"/>
            <rFont val="宋体"/>
            <family val="3"/>
            <charset val="134"/>
          </rPr>
          <t>额外费用：1）里布印花2个印花版的制版费：$460
2）刺绣两个大版的制版费：$140
3）凤眼开模费：$123
4）吊钟开模费：$230</t>
        </r>
      </text>
    </comment>
    <comment ref="P8" authorId="1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额外费用利润</t>
        </r>
        <r>
          <rPr>
            <sz val="9"/>
            <color indexed="81"/>
            <rFont val="Tahoma"/>
            <family val="2"/>
          </rPr>
          <t>$297</t>
        </r>
      </text>
    </comment>
  </commentList>
</comments>
</file>

<file path=xl/comments4.xml><?xml version="1.0" encoding="utf-8"?>
<comments xmlns="http://schemas.openxmlformats.org/spreadsheetml/2006/main">
  <authors>
    <author>RUSH LAND PC 3</author>
    <author>judy</author>
    <author>ASUS</author>
    <author>作者</author>
  </authors>
  <commentList>
    <comment ref="G3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12/28 : 
Buyer po ETD 11/5
final ETA 11/30 under BOMAR HAMBURG V.1826E</t>
        </r>
      </text>
    </comment>
    <comment ref="H3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12/27 : This shipment has still Exam by US Custom.
1/14 : Pick up the goods and arrange to buyer
</t>
        </r>
      </text>
    </comment>
    <comment ref="G5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12/28 : 
Buyer po ETD 11/28
final ETA 11/30 under BOMAR HAMBURG V.1826E</t>
        </r>
      </text>
    </comment>
    <comment ref="G11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12/24 : 
buyer po ETD 11/30, 
final ETA on 12/20 under BOMAR HAMBURG V.1829E</t>
        </r>
      </text>
    </comment>
    <comment ref="H11" authorId="1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PLAN IN WH DATE : 2018/12/25
</t>
        </r>
      </text>
    </comment>
    <comment ref="Q11" authorId="2">
      <text>
        <r>
          <rPr>
            <b/>
            <sz val="9"/>
            <rFont val="Tahoma"/>
            <family val="2"/>
          </rPr>
          <t>ASUS:</t>
        </r>
        <r>
          <rPr>
            <sz val="9"/>
            <rFont val="Tahoma"/>
            <family val="2"/>
          </rPr>
          <t xml:space="preserve">
</t>
        </r>
        <r>
          <rPr>
            <sz val="9"/>
            <rFont val="宋体"/>
            <family val="3"/>
            <charset val="134"/>
          </rPr>
          <t>扣款</t>
        </r>
        <r>
          <rPr>
            <sz val="9"/>
            <rFont val="Tahoma"/>
            <family val="2"/>
          </rPr>
          <t>R1671 - $156.40, R1672 - $152.40, R1673 - $510.20, R1674 - $253.00, R1675 - $1,292.20, R1688 - $250.60, R1689 - $696.20, R1690 - $659.20, R1697 - $152.40, R1710 - $154.80, R1711 - $327.00, R1717 - $162.80 = $4,767.20</t>
        </r>
      </text>
    </comment>
    <comment ref="G18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1/3 : PO Original ETD : 12/17 ; ETA on 1/16 under BOMAR HAMBURG V.1833E
1/16 : ETA on 1/17.</t>
        </r>
      </text>
    </comment>
    <comment ref="H18" authorId="0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12/31 : In wh date extended fm 1/17 to 1/24.
1/3 : Plan in wh date on 1/23.
</t>
        </r>
      </text>
    </comment>
    <comment ref="J20" authorId="3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 xml:space="preserve">
2/11</t>
        </r>
        <r>
          <rPr>
            <sz val="9"/>
            <rFont val="宋体"/>
            <family val="3"/>
            <charset val="134"/>
          </rPr>
          <t>拆分</t>
        </r>
        <r>
          <rPr>
            <sz val="9"/>
            <rFont val="Tahoma"/>
            <family val="2"/>
          </rPr>
          <t>PO</t>
        </r>
        <r>
          <rPr>
            <sz val="9"/>
            <rFont val="宋体"/>
            <family val="3"/>
            <charset val="134"/>
          </rPr>
          <t>，原数量是</t>
        </r>
        <r>
          <rPr>
            <sz val="9"/>
            <rFont val="Tahoma"/>
            <family val="2"/>
          </rPr>
          <t>32950</t>
        </r>
        <r>
          <rPr>
            <sz val="9"/>
            <rFont val="宋体"/>
            <family val="3"/>
            <charset val="134"/>
          </rPr>
          <t>件</t>
        </r>
      </text>
    </comment>
  </commentList>
</comments>
</file>

<file path=xl/comments5.xml><?xml version="1.0" encoding="utf-8"?>
<comments xmlns="http://schemas.openxmlformats.org/spreadsheetml/2006/main">
  <authors>
    <author>judy</author>
    <author>RUSH LAND PC 3</author>
    <author>ASUS</author>
  </authors>
  <commentList>
    <comment ref="G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2018/09/02</t>
        </r>
      </text>
    </comment>
    <comment ref="J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1784 ; O/S : 264</t>
        </r>
      </text>
    </comment>
    <comment ref="Q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12/14 : NV#PI-18-2605 BALANCE $13,452.00 + #2627 (2nd Payment ) PARTIAL $11,378.16 + REIMBURSEMENT $169.84.
</t>
        </r>
      </text>
    </comment>
    <comment ref="G4" authorId="1">
      <text>
        <r>
          <rPr>
            <b/>
            <sz val="9"/>
            <rFont val="Tahoma"/>
            <family val="2"/>
          </rPr>
          <t>RUSH LAND PC 3:</t>
        </r>
        <r>
          <rPr>
            <sz val="9"/>
            <rFont val="Tahoma"/>
            <family val="2"/>
          </rPr>
          <t xml:space="preserve">
12/28 : ETA on 9/15
 under NYK ORION 054E</t>
        </r>
      </text>
    </comment>
    <comment ref="G6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2018/09/24</t>
        </r>
      </text>
    </comment>
    <comment ref="Q6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10/29 : Paid 1st Payment for PI-181-2627 USD$23,580.78 in Old Bank A/C.</t>
        </r>
      </text>
    </comment>
    <comment ref="Q7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12/14 : INV#PI-18-2605 BALANCE $13,452.00 + #2627( 2nd Payment ) PARTIAL $11,378.16 + REIMBURSEMENT $169.84.
</t>
        </r>
      </text>
    </comment>
    <comment ref="Q8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12/17 : 3rd Payment $25,000 for PI-18-2627 PARTIAL.
 </t>
        </r>
      </text>
    </comment>
    <comment ref="Q12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12/21 : 4th Payment $25,000 for PI-18-2627 PARTIAL.
</t>
        </r>
        <r>
          <rPr>
            <b/>
            <sz val="9"/>
            <rFont val="Tahoma"/>
            <family val="2"/>
          </rPr>
          <t xml:space="preserve">
</t>
        </r>
      </text>
    </comment>
    <comment ref="Q1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1/7 : 5th Payment $10,000 for PI-18-2627 PARTIAL. </t>
        </r>
        <r>
          <rPr>
            <b/>
            <sz val="9"/>
            <rFont val="Tahoma"/>
            <family val="2"/>
          </rPr>
          <t>chris:</t>
        </r>
        <r>
          <rPr>
            <sz val="9"/>
            <rFont val="Tahoma"/>
            <family val="2"/>
          </rPr>
          <t xml:space="preserve">
1/11 : 6th Payment $10,000 for PI-18-2627 PARTIAL.   1/18 : 7th Payment $8003.5 for PI-18-2627 PARTIAL.  1/25 : 8th Payment $10,000 for PI-18-2627 PARTIAL.   2/1</t>
        </r>
        <r>
          <rPr>
            <sz val="9"/>
            <rFont val="宋体"/>
            <family val="3"/>
            <charset val="134"/>
          </rPr>
          <t>：</t>
        </r>
        <r>
          <rPr>
            <sz val="9"/>
            <rFont val="Tahoma"/>
            <family val="2"/>
          </rPr>
          <t xml:space="preserve"> 9th Payment $369.20 for PI-18-2627 PARTIAL. </t>
        </r>
      </text>
    </comment>
    <comment ref="G16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2018/10/14</t>
        </r>
      </text>
    </comment>
    <comment ref="J16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1200 ; O/S : 92 ;  2018/10/13 : 108 by SF ; O/S : +16         </t>
        </r>
      </text>
    </comment>
    <comment ref="O16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1.2</t>
        </r>
      </text>
    </comment>
    <comment ref="P16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1329.6</t>
        </r>
      </text>
    </comment>
    <comment ref="G17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2018/10/22</t>
        </r>
      </text>
    </comment>
    <comment ref="J18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1350 ; O/S : 2</t>
        </r>
      </text>
    </comment>
    <comment ref="O18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1.4</t>
        </r>
      </text>
    </comment>
    <comment ref="P18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1887.2</t>
        </r>
      </text>
    </comment>
    <comment ref="J19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1200 ; O/S : 1</t>
        </r>
      </text>
    </comment>
    <comment ref="O19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0.95</t>
        </r>
      </text>
    </comment>
    <comment ref="P19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1139.05</t>
        </r>
      </text>
    </comment>
    <comment ref="J20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1200 ; O/S : 31</t>
        </r>
      </text>
    </comment>
    <comment ref="O20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0.9</t>
        </r>
      </text>
    </comment>
    <comment ref="P20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1052.1</t>
        </r>
      </text>
    </comment>
    <comment ref="J21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1200 ; O/S : 103 2018/10/13 : 74 by SF ; O/S : 29  </t>
        </r>
      </text>
    </comment>
    <comment ref="O21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1.05</t>
        </r>
      </text>
    </comment>
    <comment ref="P21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1151.85</t>
        </r>
      </text>
    </comment>
    <comment ref="O23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0.95</t>
        </r>
      </text>
    </comment>
    <comment ref="P23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1092.5</t>
        </r>
      </text>
    </comment>
    <comment ref="J24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3204 ; O/S : 49  ;  2018/10/13 : 66 by SF ; O/S : +17         </t>
        </r>
      </text>
    </comment>
    <comment ref="O24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0.95</t>
        </r>
      </text>
    </comment>
    <comment ref="P24" authorId="2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2997.25</t>
        </r>
      </text>
    </comment>
    <comment ref="G26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ETA : 2018/12/11 ==&gt; Actual ETA : 2018/12/12</t>
        </r>
      </text>
    </comment>
    <comment ref="J26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504 ; O/S : +4  </t>
        </r>
      </text>
    </comment>
    <comment ref="J27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Original PO Order Qty : 504 ; O/S : 18</t>
        </r>
      </text>
    </comment>
  </commentList>
</comments>
</file>

<file path=xl/comments6.xml><?xml version="1.0" encoding="utf-8"?>
<comments xmlns="http://schemas.openxmlformats.org/spreadsheetml/2006/main">
  <authors>
    <author>judy</author>
  </authors>
  <commentList>
    <comment ref="G3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2018/09/14 ; Actual ETA : 2018/09/25
</t>
        </r>
      </text>
    </comment>
    <comment ref="G7" authorId="0">
      <text>
        <r>
          <rPr>
            <b/>
            <sz val="9"/>
            <rFont val="Tahoma"/>
            <family val="2"/>
          </rPr>
          <t>judy:</t>
        </r>
        <r>
          <rPr>
            <sz val="9"/>
            <rFont val="Tahoma"/>
            <family val="2"/>
          </rPr>
          <t xml:space="preserve">
Actual ETD : 2018/09/21 ; Actual ETA : 2018/10/27</t>
        </r>
      </text>
    </comment>
  </commentList>
</comments>
</file>

<file path=xl/sharedStrings.xml><?xml version="1.0" encoding="utf-8"?>
<sst xmlns="http://schemas.openxmlformats.org/spreadsheetml/2006/main" count="1437" uniqueCount="371">
  <si>
    <t>ALMOST_OST</t>
  </si>
  <si>
    <t>COMMERCIAL INVOICE NO.</t>
  </si>
  <si>
    <t>PO DATE</t>
  </si>
  <si>
    <t>PO NO.</t>
  </si>
  <si>
    <t>STYLE NO</t>
  </si>
  <si>
    <t>FINAL BUYER</t>
  </si>
  <si>
    <t>DESCRIPTION</t>
  </si>
  <si>
    <t>ETD</t>
  </si>
  <si>
    <t>IN WH DATE</t>
  </si>
  <si>
    <t>PORT</t>
  </si>
  <si>
    <t>ORDER QTY</t>
  </si>
  <si>
    <t>SELLING PRICE</t>
  </si>
  <si>
    <t>ORDER QTY SELLING AMOUNT</t>
  </si>
  <si>
    <t>FACTORY PRICE</t>
  </si>
  <si>
    <t>FACTORY AMOUNT</t>
  </si>
  <si>
    <t>COMM UNIT</t>
  </si>
  <si>
    <t>TOTAL COMM</t>
  </si>
  <si>
    <t>PAYMENT SETTLED AMOUNT</t>
  </si>
  <si>
    <t>FACTORY NAME</t>
  </si>
  <si>
    <t>REMARK</t>
  </si>
  <si>
    <t>PI-18-2692</t>
  </si>
  <si>
    <t>P186110</t>
  </si>
  <si>
    <t>RZ4842ZU</t>
  </si>
  <si>
    <t>JUNIOR ZUMIEZ SWEATER</t>
  </si>
  <si>
    <t>100% acrylic SHAKER STITCH HOODIE PULLOVER; L/S                   PRIMROSE YELLOW XS-L</t>
  </si>
  <si>
    <t>LA</t>
  </si>
  <si>
    <t>WEIHAI CHANGXIN</t>
  </si>
  <si>
    <t>Total selling Amount :</t>
  </si>
  <si>
    <t>Total Factory Amount :</t>
  </si>
  <si>
    <t>Total Commison Amount :</t>
  </si>
  <si>
    <t>Total Payment Settled Amount :</t>
  </si>
  <si>
    <t>Hotline_INE</t>
  </si>
  <si>
    <t>PAYMENT TERMS : FOB-TT ROG 60DAYS</t>
  </si>
  <si>
    <t xml:space="preserve">SPECIAL COMM </t>
  </si>
  <si>
    <t>SPECIAL COMM TOTAL</t>
  </si>
  <si>
    <t>PI-18-2646</t>
  </si>
  <si>
    <t>B3E</t>
  </si>
  <si>
    <t>HABAND</t>
  </si>
  <si>
    <t>100% ACRYLIC KNITTED SWEATER S-XL</t>
  </si>
  <si>
    <t>RUSHAN FANGZHENG</t>
  </si>
  <si>
    <t>100% ACRYLIC KNITTED SWEATER XX-4X</t>
  </si>
  <si>
    <t>PI-18-2677</t>
  </si>
  <si>
    <t>BXY</t>
  </si>
  <si>
    <t>PI-18-2676</t>
  </si>
  <si>
    <t>BD7</t>
  </si>
  <si>
    <t>100% POLY WOVEN LADIES TANK TOP WITH FRONT AND BACK PRINCESS SEAMS S-4X</t>
  </si>
  <si>
    <t>WEIHAI WEIBAI</t>
  </si>
  <si>
    <t>PI-18-2703</t>
  </si>
  <si>
    <t>PI-18-2704</t>
  </si>
  <si>
    <t>B2K</t>
  </si>
  <si>
    <t>100% POLYESTER KNITTED BLOUSE S-4X</t>
  </si>
  <si>
    <t>PI-18-2705</t>
  </si>
  <si>
    <t>BXC</t>
  </si>
  <si>
    <t>100% POLY WOVEN LADIES SHORT SLEEVE TOP WITH KEYHOLE BACK CLOSURE, 26"LENGTH(M) S-XL COLOR E7/G5/10</t>
  </si>
  <si>
    <t>100% POLY WOVEN LADIES SHORT SLEEVE TOP WITH KEYHOLE BACK CLOSURE, 26"LENGTH(M) S-XL COLOR JC/01/09</t>
  </si>
  <si>
    <t>100% POLY WOVEN LADIES SHORT SLEEVE TOP WITH KEYHOLE BACK CLOSURE, 26"LENGTH(M) XX_4X COLOR E7/G5/10</t>
  </si>
  <si>
    <t>100% POLY WOVEN LADIES SHORT SLEEVE TOP WITH KEYHOLE BACK CLOSURE, 26"LENGTH(M) XX_4X COLOR JC/01/09</t>
  </si>
  <si>
    <t>INV2005 (PAGE 16)</t>
  </si>
  <si>
    <t xml:space="preserve">100% POLY 75 DENIER SMOCK BLOUSE S-4X </t>
  </si>
  <si>
    <t>INV-2005 pg 15</t>
  </si>
  <si>
    <t>INV-2005 pg 17</t>
  </si>
  <si>
    <t>8265701-01</t>
  </si>
  <si>
    <t>B72</t>
  </si>
  <si>
    <t>100% ACRYLIC KNITTED SWEATER S-XL clr 19/7w/cc/ej/jy</t>
  </si>
  <si>
    <t>ZRF</t>
  </si>
  <si>
    <t>100% ACRYLIC+LUREX KNITTED SWEATER S-XL clr yo</t>
  </si>
  <si>
    <t>100% ACRYLIC KNITTED SWEATER XX-4X clr 19/7w/cc/ej/jy</t>
  </si>
  <si>
    <t>100% ACRYLIC+LUREX KNITTED SWEATER XX-4X clr yo</t>
  </si>
  <si>
    <t>Total Special Comm:</t>
  </si>
  <si>
    <t>DL</t>
  </si>
  <si>
    <t>100% poly satin shell S-XL</t>
  </si>
  <si>
    <t>ZWW</t>
  </si>
  <si>
    <t>100% poly satin shell 1X-4X</t>
  </si>
  <si>
    <t>PI-18-2679</t>
  </si>
  <si>
    <t>042918</t>
  </si>
  <si>
    <t>RPM</t>
  </si>
  <si>
    <t>80/POLY 20/RAYON 150 GSM S-S T-SHIRT S-XL</t>
  </si>
  <si>
    <t>NY</t>
  </si>
  <si>
    <t>80/POLY 20/RAYON 150 GSM S-S T-SHIRT 2X</t>
  </si>
  <si>
    <t>80/POLY 20/RAYON 150 GSM LONG SLEEVE S-XL</t>
  </si>
  <si>
    <t>PI-18-2689</t>
  </si>
  <si>
    <t>FEDEX</t>
  </si>
  <si>
    <t>80/POLY 20/RAYON 150 GSM LONG SLEEVE 2X</t>
  </si>
  <si>
    <t>G &amp; E_SAM</t>
  </si>
  <si>
    <t>PAYMENT TERMS : 33% DEPOSIT ; 67% TT ROG 7DAYS</t>
  </si>
  <si>
    <t>PI-18-2649</t>
  </si>
  <si>
    <t>P18-0006</t>
  </si>
  <si>
    <t>G &amp; E</t>
  </si>
  <si>
    <t>LADIES 100%POLYESTER KNITTED PULLOVER</t>
  </si>
  <si>
    <t>ETA: 2018/10/8</t>
  </si>
  <si>
    <t>33% OF TOTAL AMT AS DEPOSIT PO#P18-0006/0007/0008 : USD26377.08</t>
  </si>
  <si>
    <t>P18-0007</t>
  </si>
  <si>
    <t>P18-0008</t>
  </si>
  <si>
    <t>LADIES 75%ACRYLIC 25%POLYESTER KNITTED CARDIGAN</t>
  </si>
  <si>
    <t>PI-18-2670</t>
  </si>
  <si>
    <t>P18-0009</t>
  </si>
  <si>
    <t>LADIES 100%ACRYLIC KNITTED CARDIGAN</t>
  </si>
  <si>
    <t>ETA: 2018/11/2</t>
  </si>
  <si>
    <t>33% OF TOTAL AMT AS DEPOSIT PO#P18-0009/0010/0011/0012 : USD26993.34</t>
  </si>
  <si>
    <t>561X</t>
  </si>
  <si>
    <t>P18-0010</t>
  </si>
  <si>
    <t>MEN'S 100%ACRYLIC KNITTED CARDIGAN</t>
  </si>
  <si>
    <t>2000X</t>
  </si>
  <si>
    <t>P18-0011</t>
  </si>
  <si>
    <t>565X</t>
  </si>
  <si>
    <t>P18-0012</t>
  </si>
  <si>
    <t>566X</t>
  </si>
  <si>
    <t>Notations-ONS</t>
  </si>
  <si>
    <t>PAYMENT TERMS : TT ROG 14 DAYS</t>
  </si>
  <si>
    <t>PI-18-2605</t>
  </si>
  <si>
    <t>WSVF1122</t>
  </si>
  <si>
    <t>NOTATIONS</t>
  </si>
  <si>
    <t>LADIES 75%RAYON 25%POLYESTER KNITTED SWEATER</t>
  </si>
  <si>
    <t>NEW BANK A/C</t>
  </si>
  <si>
    <t xml:space="preserve">PI-18-2616 </t>
  </si>
  <si>
    <t>MSVD0386</t>
  </si>
  <si>
    <t>LADIES 80% RAYON 20% POLYESTER KNITTED DRESS</t>
  </si>
  <si>
    <t>DONGGUAN LAI RUN</t>
  </si>
  <si>
    <t>OLD BANK A/C</t>
  </si>
  <si>
    <t>MSVD0417</t>
  </si>
  <si>
    <t>PI-18-2627</t>
  </si>
  <si>
    <t>MSVU1366</t>
  </si>
  <si>
    <t>LADIES 100%ACRYLIC KNITTED SWEATER</t>
  </si>
  <si>
    <t>$23,580.78 IN OLD BANK A/C ; $1,169.22 IN NEW BANK A/C</t>
  </si>
  <si>
    <t>MSVU1444</t>
  </si>
  <si>
    <t>AFTER NEW BANK A/C</t>
  </si>
  <si>
    <t>MSOU0867</t>
  </si>
  <si>
    <t>On 1/2 : PI-18-2627 payment term maybe change fm ROG 14 to 90 days, tbc</t>
  </si>
  <si>
    <t>PSVU1399</t>
  </si>
  <si>
    <t>WSVU1470</t>
  </si>
  <si>
    <t>WSVU1469</t>
  </si>
  <si>
    <t>WSOU0867</t>
  </si>
  <si>
    <t>PI-18-2671</t>
  </si>
  <si>
    <t>LADIES 80%RAYON 20%POLYESTER KNITTED DRESS</t>
  </si>
  <si>
    <t xml:space="preserve"> </t>
  </si>
  <si>
    <t>PI-18-2678</t>
  </si>
  <si>
    <t>SF EXPRESS                                                  On 1/2 : PI-18-2678 payment term maybe change fm ROG 14 to 90 days, tbc</t>
  </si>
  <si>
    <t>PSVD0424</t>
  </si>
  <si>
    <t>MSVD0436</t>
  </si>
  <si>
    <t>MSVD0434</t>
  </si>
  <si>
    <t>LADIES 70%RAYON 30%POLYESTER KNITTED DRESS</t>
  </si>
  <si>
    <t>MSVD0433</t>
  </si>
  <si>
    <t>SF EXPRESS</t>
  </si>
  <si>
    <t>PSOU0871</t>
  </si>
  <si>
    <t>LADIES 80%RAYON 20%POLYESTER KNITTED PULLOVER</t>
  </si>
  <si>
    <t>PI-18-2706</t>
  </si>
  <si>
    <t>MSSR1448</t>
  </si>
  <si>
    <t>LADIES 60%COTTON 40%ACRYLIC KNITTED CARDIGAN</t>
  </si>
  <si>
    <t>On 1/2 : PI-18-2706 payment term maybe change fm ROG 14 to 90 days, tbc</t>
  </si>
  <si>
    <t>WSSR1448</t>
  </si>
  <si>
    <t>Total Pending Amount :</t>
  </si>
  <si>
    <t>Miss_ISS</t>
  </si>
  <si>
    <t>PAYMENT TERMS : TT ROG 7DAYS</t>
  </si>
  <si>
    <t>RDG_GDR</t>
  </si>
  <si>
    <t>PAYMENT TERMS : TT NET 20 DAYS ROG</t>
  </si>
  <si>
    <t>PI-18-2708 (18sw113)</t>
  </si>
  <si>
    <t>FL115</t>
  </si>
  <si>
    <t>5T55466W</t>
  </si>
  <si>
    <t>WINDSOR</t>
  </si>
  <si>
    <t>100% polyester LS HOODED - CARDI</t>
  </si>
  <si>
    <t>Customer cancelled and help to sell it out</t>
  </si>
  <si>
    <t>FL115A</t>
  </si>
  <si>
    <t>FL116B</t>
  </si>
  <si>
    <t>WL84S007RS2</t>
  </si>
  <si>
    <t>KOHLS</t>
  </si>
  <si>
    <t>100% polyester SS POPO SWEATER TEE</t>
  </si>
  <si>
    <t>FL116C</t>
  </si>
  <si>
    <t>FL116D</t>
  </si>
  <si>
    <t>FL116E</t>
  </si>
  <si>
    <t>FL116F</t>
  </si>
  <si>
    <t>FL116G</t>
  </si>
  <si>
    <t>PI-18-2709 (18DP011)</t>
  </si>
  <si>
    <t>FL116</t>
  </si>
  <si>
    <r>
      <rPr>
        <sz val="10"/>
        <rFont val="Arial"/>
        <family val="2"/>
      </rPr>
      <t>1/28</t>
    </r>
    <r>
      <rPr>
        <sz val="10"/>
        <rFont val="宋体"/>
        <family val="3"/>
        <charset val="134"/>
      </rPr>
      <t>已扣佣金</t>
    </r>
  </si>
  <si>
    <t>FL116A</t>
  </si>
  <si>
    <t>100% polyester SS POLO SWEATER TEE</t>
  </si>
  <si>
    <t>FL116H</t>
  </si>
  <si>
    <t>FL116I</t>
  </si>
  <si>
    <t>FL116J</t>
  </si>
  <si>
    <t>FL116K</t>
  </si>
  <si>
    <t>FL116L</t>
  </si>
  <si>
    <t>INV-2002 (18DP012)</t>
  </si>
  <si>
    <t>FL117</t>
  </si>
  <si>
    <t>5T56415CH</t>
  </si>
  <si>
    <t>CHARMING CHARLIE</t>
  </si>
  <si>
    <t>100% acrylic LS POINTELLE-CARDI</t>
  </si>
  <si>
    <t>FL117A</t>
  </si>
  <si>
    <t>FL118</t>
  </si>
  <si>
    <t>2T28980JC</t>
  </si>
  <si>
    <t>JCPENNEY</t>
  </si>
  <si>
    <t>100% polyester LS COWL NK SWTR PULLOVER</t>
  </si>
  <si>
    <t>FL118A</t>
  </si>
  <si>
    <t>FL118B</t>
  </si>
  <si>
    <t>FL118C</t>
  </si>
  <si>
    <t>FL118D</t>
  </si>
  <si>
    <t>FL118E</t>
  </si>
  <si>
    <t>FL118F</t>
  </si>
  <si>
    <t>FL118G</t>
  </si>
  <si>
    <t>FL118H</t>
  </si>
  <si>
    <t>FL118I</t>
  </si>
  <si>
    <t>FL118J</t>
  </si>
  <si>
    <t>FL118K</t>
  </si>
  <si>
    <t>FL118L</t>
  </si>
  <si>
    <t>FL118M</t>
  </si>
  <si>
    <t>FL118N</t>
  </si>
  <si>
    <t>FL119</t>
  </si>
  <si>
    <t>5T57556MC</t>
  </si>
  <si>
    <t>MACYS</t>
  </si>
  <si>
    <t>polyester + soft acrylic VNK DS PULLOVER</t>
  </si>
  <si>
    <t>FL122</t>
  </si>
  <si>
    <t>polyester SOLID OTS POPO PULLOVER</t>
  </si>
  <si>
    <t>FL123</t>
  </si>
  <si>
    <t>polyester MARL OTS POPO PULLOVER</t>
  </si>
  <si>
    <t>Poof_OOF</t>
  </si>
  <si>
    <t>PAYMENT TERMS : 25% DEPOSIT ; 75% TT ROG 7DAYS</t>
  </si>
  <si>
    <t>FL119A</t>
    <phoneticPr fontId="24" type="noConversion"/>
  </si>
  <si>
    <t>PAYMENT TERMS : ROG 45DAYS</t>
    <phoneticPr fontId="24" type="noConversion"/>
  </si>
  <si>
    <t>0001</t>
    <phoneticPr fontId="24" type="noConversion"/>
  </si>
  <si>
    <t>/</t>
    <phoneticPr fontId="24" type="noConversion"/>
  </si>
  <si>
    <t>GRIN CVC SWEATSHIRT WITH EMBRO</t>
    <phoneticPr fontId="24" type="noConversion"/>
  </si>
  <si>
    <t>NY</t>
    <phoneticPr fontId="24" type="noConversion"/>
  </si>
  <si>
    <t>ZWW</t>
    <phoneticPr fontId="24" type="noConversion"/>
  </si>
  <si>
    <t>UPS</t>
    <phoneticPr fontId="24" type="noConversion"/>
  </si>
  <si>
    <t>2/25无佣金</t>
    <phoneticPr fontId="24" type="noConversion"/>
  </si>
  <si>
    <t>2/25无佣金</t>
    <phoneticPr fontId="24" type="noConversion"/>
  </si>
  <si>
    <r>
      <t>On 1/2 : PI-18-2671 payment term maybe change fm ROG 14 to 90 days, tbc   2/25</t>
    </r>
    <r>
      <rPr>
        <sz val="10"/>
        <rFont val="宋体"/>
        <family val="3"/>
        <charset val="134"/>
      </rPr>
      <t>无佣金</t>
    </r>
    <phoneticPr fontId="24" type="noConversion"/>
  </si>
  <si>
    <r>
      <t>2/25</t>
    </r>
    <r>
      <rPr>
        <sz val="10"/>
        <rFont val="宋体"/>
        <family val="3"/>
        <charset val="134"/>
      </rPr>
      <t>客人未付齐货款</t>
    </r>
    <r>
      <rPr>
        <sz val="10"/>
        <rFont val="Arial"/>
        <family val="2"/>
      </rPr>
      <t xml:space="preserve">  </t>
    </r>
    <r>
      <rPr>
        <sz val="10"/>
        <rFont val="宋体"/>
        <family val="3"/>
        <charset val="134"/>
      </rPr>
      <t>已扣工厂佣金</t>
    </r>
    <phoneticPr fontId="24" type="noConversion"/>
  </si>
  <si>
    <r>
      <t>2/25</t>
    </r>
    <r>
      <rPr>
        <sz val="10"/>
        <rFont val="宋体"/>
        <family val="3"/>
        <charset val="134"/>
      </rPr>
      <t>客人未付款</t>
    </r>
    <r>
      <rPr>
        <sz val="10"/>
        <rFont val="Arial"/>
        <family val="2"/>
      </rPr>
      <t xml:space="preserve">   </t>
    </r>
    <r>
      <rPr>
        <sz val="10"/>
        <rFont val="宋体"/>
        <family val="3"/>
        <charset val="134"/>
      </rPr>
      <t>已扣工厂佣金</t>
    </r>
    <phoneticPr fontId="24" type="noConversion"/>
  </si>
  <si>
    <t>000019</t>
  </si>
  <si>
    <t>HUAXINSHENG (from ALIBABA)</t>
  </si>
  <si>
    <t>UPS</t>
  </si>
  <si>
    <t>3/4'' width rubber RPM ring</t>
  </si>
  <si>
    <t>1/2'' rubber RPM ring</t>
  </si>
  <si>
    <t>FL128</t>
    <phoneticPr fontId="24" type="noConversion"/>
  </si>
  <si>
    <t>WL93S013RS</t>
    <phoneticPr fontId="24" type="noConversion"/>
  </si>
  <si>
    <t>KOHLS</t>
    <phoneticPr fontId="24" type="noConversion"/>
  </si>
  <si>
    <t>poly po po + soft acrylic LS PUFF SLV PULLOVER</t>
    <phoneticPr fontId="24" type="noConversion"/>
  </si>
  <si>
    <t>5T57757MC</t>
    <phoneticPr fontId="24" type="noConversion"/>
  </si>
  <si>
    <t>5T57758MC</t>
    <phoneticPr fontId="24" type="noConversion"/>
  </si>
  <si>
    <t>FL122A</t>
    <phoneticPr fontId="24" type="noConversion"/>
  </si>
  <si>
    <t>FL123A</t>
    <phoneticPr fontId="24" type="noConversion"/>
  </si>
  <si>
    <t>DL</t>
    <phoneticPr fontId="24" type="noConversion"/>
  </si>
  <si>
    <t>100% ACRYLIC KNITTED SWEATER S-1X</t>
    <phoneticPr fontId="24" type="noConversion"/>
  </si>
  <si>
    <t>100% ACRYLIC KNITTED SWEATER XX-4X</t>
    <phoneticPr fontId="24" type="noConversion"/>
  </si>
  <si>
    <t>03719</t>
  </si>
  <si>
    <t>Black pop tops</t>
  </si>
  <si>
    <t>Card Holder</t>
  </si>
  <si>
    <t>HUANGJIANGLIANHE (from ALIBABA)</t>
  </si>
  <si>
    <t>FL129</t>
    <phoneticPr fontId="24" type="noConversion"/>
  </si>
  <si>
    <t>5T58060TJ</t>
    <phoneticPr fontId="24" type="noConversion"/>
  </si>
  <si>
    <t>TJMAXX</t>
    <phoneticPr fontId="24" type="noConversion"/>
  </si>
  <si>
    <t>poly LS SLV STRIPE PULLOVER</t>
    <phoneticPr fontId="24" type="noConversion"/>
  </si>
  <si>
    <t>2006（page 1）</t>
  </si>
  <si>
    <t>2002（page 1）</t>
  </si>
  <si>
    <t>INV-2005 pg 16</t>
    <phoneticPr fontId="24" type="noConversion"/>
  </si>
  <si>
    <t>INV-2007 pg 3</t>
    <phoneticPr fontId="24" type="noConversion"/>
  </si>
  <si>
    <t>DL</t>
    <phoneticPr fontId="24" type="noConversion"/>
  </si>
  <si>
    <t>100% ACRYLIC KNITTED SWEATER XX-4X</t>
    <phoneticPr fontId="24" type="noConversion"/>
  </si>
  <si>
    <t>95/5 POLY/SPANDEX STRETCH DENIM LEGGING M-XL</t>
    <phoneticPr fontId="24" type="noConversion"/>
  </si>
  <si>
    <t>95/5 POLY/SPANDEX STRETCH DENIM LEGGING 1X-4X</t>
    <phoneticPr fontId="24" type="noConversion"/>
  </si>
  <si>
    <t>LA</t>
    <phoneticPr fontId="24" type="noConversion"/>
  </si>
  <si>
    <t>ZWW</t>
    <phoneticPr fontId="24" type="noConversion"/>
  </si>
  <si>
    <r>
      <t>2006</t>
    </r>
    <r>
      <rPr>
        <sz val="10"/>
        <color theme="1"/>
        <rFont val="宋体"/>
        <family val="3"/>
        <charset val="134"/>
      </rPr>
      <t>（</t>
    </r>
    <r>
      <rPr>
        <sz val="10"/>
        <color theme="1"/>
        <rFont val="Arial"/>
        <family val="2"/>
      </rPr>
      <t>page 1</t>
    </r>
    <r>
      <rPr>
        <sz val="10"/>
        <color theme="1"/>
        <rFont val="宋体"/>
        <family val="3"/>
        <charset val="134"/>
      </rPr>
      <t>）</t>
    </r>
    <phoneticPr fontId="24" type="noConversion"/>
  </si>
  <si>
    <r>
      <t>2009</t>
    </r>
    <r>
      <rPr>
        <sz val="10"/>
        <color theme="1"/>
        <rFont val="宋体"/>
        <family val="3"/>
        <charset val="134"/>
      </rPr>
      <t>（</t>
    </r>
    <r>
      <rPr>
        <sz val="10"/>
        <color theme="1"/>
        <rFont val="Arial"/>
        <family val="2"/>
      </rPr>
      <t>page 1)</t>
    </r>
    <phoneticPr fontId="24" type="noConversion"/>
  </si>
  <si>
    <t>KOHLS</t>
    <phoneticPr fontId="24" type="noConversion"/>
  </si>
  <si>
    <t>FL130</t>
    <phoneticPr fontId="24" type="noConversion"/>
  </si>
  <si>
    <t>JG94S011RN</t>
    <phoneticPr fontId="24" type="noConversion"/>
  </si>
  <si>
    <t>FL130A</t>
    <phoneticPr fontId="24" type="noConversion"/>
  </si>
  <si>
    <t>FL130B</t>
    <phoneticPr fontId="24" type="noConversion"/>
  </si>
  <si>
    <t>FL130C</t>
    <phoneticPr fontId="24" type="noConversion"/>
  </si>
  <si>
    <t>FL130D</t>
    <phoneticPr fontId="24" type="noConversion"/>
  </si>
  <si>
    <t>FL130E</t>
    <phoneticPr fontId="24" type="noConversion"/>
  </si>
  <si>
    <t>FL130F</t>
    <phoneticPr fontId="24" type="noConversion"/>
  </si>
  <si>
    <t>FL131</t>
    <phoneticPr fontId="24" type="noConversion"/>
  </si>
  <si>
    <t>JG94S011RR</t>
    <phoneticPr fontId="24" type="noConversion"/>
  </si>
  <si>
    <t>FL131A</t>
    <phoneticPr fontId="24" type="noConversion"/>
  </si>
  <si>
    <t>FL131B</t>
    <phoneticPr fontId="24" type="noConversion"/>
  </si>
  <si>
    <t>FL131C</t>
    <phoneticPr fontId="24" type="noConversion"/>
  </si>
  <si>
    <t>FL131D</t>
    <phoneticPr fontId="24" type="noConversion"/>
  </si>
  <si>
    <t>FL131E</t>
    <phoneticPr fontId="24" type="noConversion"/>
  </si>
  <si>
    <t>FL131F</t>
    <phoneticPr fontId="24" type="noConversion"/>
  </si>
  <si>
    <t>FL132</t>
    <phoneticPr fontId="24" type="noConversion"/>
  </si>
  <si>
    <t>JG94S011RS</t>
    <phoneticPr fontId="24" type="noConversion"/>
  </si>
  <si>
    <t>poly L/S V NECK PULLOVER SOLID</t>
    <phoneticPr fontId="24" type="noConversion"/>
  </si>
  <si>
    <t>poly L/S V NECK PULLOVER STRIPE</t>
    <phoneticPr fontId="24" type="noConversion"/>
  </si>
  <si>
    <t>poly+acrylic L/S V NECK PULLOVER SPACE DYE</t>
    <phoneticPr fontId="24" type="noConversion"/>
  </si>
  <si>
    <t>FL132A</t>
    <phoneticPr fontId="24" type="noConversion"/>
  </si>
  <si>
    <t>FL132B</t>
    <phoneticPr fontId="24" type="noConversion"/>
  </si>
  <si>
    <t>FL132C</t>
    <phoneticPr fontId="24" type="noConversion"/>
  </si>
  <si>
    <t>FL132D</t>
    <phoneticPr fontId="24" type="noConversion"/>
  </si>
  <si>
    <t>FL132E</t>
    <phoneticPr fontId="24" type="noConversion"/>
  </si>
  <si>
    <t>FL132F</t>
    <phoneticPr fontId="24" type="noConversion"/>
  </si>
  <si>
    <t>FL133</t>
    <phoneticPr fontId="24" type="noConversion"/>
  </si>
  <si>
    <t>FL134</t>
    <phoneticPr fontId="24" type="noConversion"/>
  </si>
  <si>
    <t>WL93S013ES</t>
    <phoneticPr fontId="24" type="noConversion"/>
  </si>
  <si>
    <t>FL136</t>
    <phoneticPr fontId="24" type="noConversion"/>
  </si>
  <si>
    <t>WL93S015RS</t>
    <phoneticPr fontId="24" type="noConversion"/>
  </si>
  <si>
    <t>poly po po + soft acrylic LS OPEN FRT CRDGN</t>
    <phoneticPr fontId="24" type="noConversion"/>
  </si>
  <si>
    <t>FL135</t>
    <phoneticPr fontId="24" type="noConversion"/>
  </si>
  <si>
    <t>5T57281CH</t>
    <phoneticPr fontId="24" type="noConversion"/>
  </si>
  <si>
    <t>FL135A</t>
    <phoneticPr fontId="24" type="noConversion"/>
  </si>
  <si>
    <t>POLY MARLED LS PO OPN FRT</t>
    <phoneticPr fontId="24" type="noConversion"/>
  </si>
  <si>
    <t>FL137</t>
    <phoneticPr fontId="24" type="noConversion"/>
  </si>
  <si>
    <t>FL137A</t>
    <phoneticPr fontId="24" type="noConversion"/>
  </si>
  <si>
    <t>5T57617CH</t>
    <phoneticPr fontId="24" type="noConversion"/>
  </si>
  <si>
    <t>Charming Charlie</t>
    <phoneticPr fontId="24" type="noConversion"/>
  </si>
  <si>
    <t>Charming Charlie</t>
    <phoneticPr fontId="24" type="noConversion"/>
  </si>
  <si>
    <t>82/18 POLY/ACRYLIC MARLED LS HOODED CARDI</t>
    <phoneticPr fontId="24" type="noConversion"/>
  </si>
  <si>
    <t>FL138</t>
    <phoneticPr fontId="24" type="noConversion"/>
  </si>
  <si>
    <t>FL139</t>
    <phoneticPr fontId="24" type="noConversion"/>
  </si>
  <si>
    <t>FL140</t>
    <phoneticPr fontId="24" type="noConversion"/>
  </si>
  <si>
    <t>JG94S011PS</t>
    <phoneticPr fontId="24" type="noConversion"/>
  </si>
  <si>
    <t>JG94S011PN</t>
    <phoneticPr fontId="24" type="noConversion"/>
  </si>
  <si>
    <t>JG94S011PR</t>
    <phoneticPr fontId="24" type="noConversion"/>
  </si>
  <si>
    <r>
      <t>Customer cancelled and help to sell it out     4/6</t>
    </r>
    <r>
      <rPr>
        <sz val="10"/>
        <rFont val="宋体"/>
        <family val="3"/>
        <charset val="134"/>
      </rPr>
      <t>客人已卖出并付钱</t>
    </r>
    <phoneticPr fontId="24" type="noConversion"/>
  </si>
  <si>
    <r>
      <t>PI-18-2708 (18sw113)  4/6</t>
    </r>
    <r>
      <rPr>
        <sz val="10"/>
        <rFont val="宋体"/>
        <family val="3"/>
        <charset val="134"/>
      </rPr>
      <t>扣佣金</t>
    </r>
    <phoneticPr fontId="24" type="noConversion"/>
  </si>
  <si>
    <t>LA</t>
    <phoneticPr fontId="24" type="noConversion"/>
  </si>
  <si>
    <t>ZWW</t>
    <phoneticPr fontId="24" type="noConversion"/>
  </si>
  <si>
    <t>FL130G</t>
    <phoneticPr fontId="24" type="noConversion"/>
  </si>
  <si>
    <t>FL130H</t>
    <phoneticPr fontId="24" type="noConversion"/>
  </si>
  <si>
    <t>FL130I</t>
    <phoneticPr fontId="24" type="noConversion"/>
  </si>
  <si>
    <t>FL130J</t>
    <phoneticPr fontId="24" type="noConversion"/>
  </si>
  <si>
    <t>FL131G</t>
    <phoneticPr fontId="24" type="noConversion"/>
  </si>
  <si>
    <t>FL131H</t>
    <phoneticPr fontId="24" type="noConversion"/>
  </si>
  <si>
    <t>FL131I</t>
    <phoneticPr fontId="24" type="noConversion"/>
  </si>
  <si>
    <t>FL131J</t>
    <phoneticPr fontId="24" type="noConversion"/>
  </si>
  <si>
    <t>FL132G</t>
    <phoneticPr fontId="24" type="noConversion"/>
  </si>
  <si>
    <t>FL132H</t>
    <phoneticPr fontId="24" type="noConversion"/>
  </si>
  <si>
    <t>FL132I</t>
    <phoneticPr fontId="24" type="noConversion"/>
  </si>
  <si>
    <t>FL132J</t>
    <phoneticPr fontId="24" type="noConversion"/>
  </si>
  <si>
    <t>P190222</t>
    <phoneticPr fontId="24" type="noConversion"/>
  </si>
  <si>
    <t>HZ6090CA</t>
    <phoneticPr fontId="24" type="noConversion"/>
  </si>
  <si>
    <t>CATO</t>
    <phoneticPr fontId="24" type="noConversion"/>
  </si>
  <si>
    <t xml:space="preserve">100% acrylic CREW NECK CABLE PUFF SLV PULLOVER </t>
    <phoneticPr fontId="24" type="noConversion"/>
  </si>
  <si>
    <t>FL141</t>
    <phoneticPr fontId="24" type="noConversion"/>
  </si>
  <si>
    <t>FL141A</t>
    <phoneticPr fontId="24" type="noConversion"/>
  </si>
  <si>
    <t>8T81003NR</t>
    <phoneticPr fontId="24" type="noConversion"/>
  </si>
  <si>
    <t>NORDSTROM</t>
    <phoneticPr fontId="24" type="noConversion"/>
  </si>
  <si>
    <t>100%POLY POPO+100%POLY FEATHER</t>
    <phoneticPr fontId="24" type="noConversion"/>
  </si>
  <si>
    <t>LA</t>
    <phoneticPr fontId="24" type="noConversion"/>
  </si>
  <si>
    <t>FL142</t>
    <phoneticPr fontId="24" type="noConversion"/>
  </si>
  <si>
    <t>KOHLS</t>
    <phoneticPr fontId="24" type="noConversion"/>
  </si>
  <si>
    <t>LA</t>
    <phoneticPr fontId="24" type="noConversion"/>
  </si>
  <si>
    <t>FL142A</t>
    <phoneticPr fontId="24" type="noConversion"/>
  </si>
  <si>
    <t>100%POLY(EYELASH)100%SOFT ACRYLIC+LUREX OFF THE SHLDR SWTR</t>
    <phoneticPr fontId="24" type="noConversion"/>
  </si>
  <si>
    <t>FL143</t>
    <phoneticPr fontId="24" type="noConversion"/>
  </si>
  <si>
    <t>FL144</t>
    <phoneticPr fontId="24" type="noConversion"/>
  </si>
  <si>
    <t>KOHLS</t>
    <phoneticPr fontId="24" type="noConversion"/>
  </si>
  <si>
    <t>82%POLY POPO+EYELASH,18%SOFT ACRYLIC ,POPO STRP TURLENECK</t>
    <phoneticPr fontId="24" type="noConversion"/>
  </si>
  <si>
    <t>WL93S018RS</t>
    <phoneticPr fontId="24" type="noConversion"/>
  </si>
  <si>
    <t>WL93S011PS</t>
    <phoneticPr fontId="24" type="noConversion"/>
  </si>
  <si>
    <t>WL93S011RS</t>
    <phoneticPr fontId="24" type="noConversion"/>
  </si>
  <si>
    <t>FL144A</t>
    <phoneticPr fontId="24" type="noConversion"/>
  </si>
  <si>
    <t>WL93S018RS</t>
    <phoneticPr fontId="24" type="noConversion"/>
  </si>
  <si>
    <t>KOHLS</t>
    <phoneticPr fontId="24" type="noConversion"/>
  </si>
  <si>
    <t>82%POLY POPO+EYELASH,18%SOFT ACRYLIC ,POPO STRP TURLENECK</t>
    <phoneticPr fontId="24" type="noConversion"/>
  </si>
  <si>
    <t>LA</t>
    <phoneticPr fontId="24" type="noConversion"/>
  </si>
  <si>
    <t>FL145</t>
    <phoneticPr fontId="23" type="noConversion"/>
  </si>
  <si>
    <t>FL145A</t>
    <phoneticPr fontId="23" type="noConversion"/>
  </si>
  <si>
    <t>FL145B</t>
    <phoneticPr fontId="23" type="noConversion"/>
  </si>
  <si>
    <t>FL146</t>
    <phoneticPr fontId="23" type="noConversion"/>
  </si>
  <si>
    <t>FL146A</t>
    <phoneticPr fontId="23" type="noConversion"/>
  </si>
  <si>
    <t>FL146B</t>
    <phoneticPr fontId="23" type="noConversion"/>
  </si>
  <si>
    <t>FL147</t>
    <phoneticPr fontId="23" type="noConversion"/>
  </si>
  <si>
    <t>8T81006NR</t>
  </si>
  <si>
    <t>8T81588NR </t>
  </si>
  <si>
    <t>8T81588CT</t>
  </si>
  <si>
    <t>CENTURY 21</t>
    <phoneticPr fontId="24" type="noConversion"/>
  </si>
  <si>
    <t>NEW</t>
    <phoneticPr fontId="24" type="noConversion"/>
  </si>
  <si>
    <t>100%POLY POPO+100%POLY FEATHER</t>
    <phoneticPr fontId="24" type="noConversion"/>
  </si>
  <si>
    <t>100%POLY POPO+100%POLY FEATHER  POPO EYELASH HOODIE</t>
    <phoneticPr fontId="24" type="noConversion"/>
  </si>
</sst>
</file>

<file path=xl/styles.xml><?xml version="1.0" encoding="utf-8"?>
<styleSheet xmlns="http://schemas.openxmlformats.org/spreadsheetml/2006/main">
  <numFmts count="9">
    <numFmt numFmtId="176" formatCode="yyyy/mm/dd"/>
    <numFmt numFmtId="177" formatCode="_(* #,##0_);_(* \(#,##0\);_(* &quot;-&quot;??_);_(@_)"/>
    <numFmt numFmtId="178" formatCode="yyyy/mm/dd;@"/>
    <numFmt numFmtId="179" formatCode="d/m/yyyy;@"/>
    <numFmt numFmtId="180" formatCode="_-* #,##0.00_-;\-* #,##0.00_-;_-* &quot;-&quot;??_-;_-@_-"/>
    <numFmt numFmtId="181" formatCode="_-&quot;$&quot;* #,##0.00_-;\-&quot;$&quot;* #,##0.00_-;_-&quot;$&quot;* &quot;-&quot;??_-;_-@_-"/>
    <numFmt numFmtId="182" formatCode="_(* #,##0.00_);_(* \(#,##0.00\);_(* &quot;-&quot;??_);_(@_)"/>
    <numFmt numFmtId="183" formatCode="0.000_);[Red]\(0.000\)"/>
    <numFmt numFmtId="184" formatCode="0.000"/>
  </numFmts>
  <fonts count="31">
    <font>
      <sz val="12"/>
      <color theme="1"/>
      <name val="等线"/>
      <charset val="136"/>
      <scheme val="minor"/>
    </font>
    <font>
      <sz val="10"/>
      <color theme="1"/>
      <name val="Arial"/>
      <family val="2"/>
    </font>
    <font>
      <sz val="2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color rgb="FF7030A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2"/>
      <name val="新細明體"/>
      <charset val="134"/>
    </font>
    <font>
      <sz val="10"/>
      <name val="宋体"/>
      <family val="3"/>
      <charset val="134"/>
    </font>
    <font>
      <sz val="12"/>
      <color theme="1"/>
      <name val="等线"/>
      <family val="2"/>
      <scheme val="minor"/>
    </font>
    <font>
      <b/>
      <sz val="9"/>
      <name val="Tahoma"/>
      <family val="2"/>
    </font>
    <font>
      <sz val="9"/>
      <name val="Tahoma"/>
      <family val="2"/>
    </font>
    <font>
      <sz val="9"/>
      <name val="細明體"/>
      <charset val="136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b/>
      <sz val="9"/>
      <color indexed="81"/>
      <name val="Tahoma"/>
      <family val="2"/>
    </font>
    <font>
      <sz val="10"/>
      <color theme="1"/>
      <name val="Trebuchet MS"/>
      <family val="2"/>
    </font>
    <font>
      <sz val="10"/>
      <color theme="1"/>
      <name val="宋体"/>
      <family val="3"/>
      <charset val="134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">
    <xf numFmtId="0" fontId="0" fillId="0" borderId="0">
      <alignment vertical="center"/>
    </xf>
    <xf numFmtId="182" fontId="18" fillId="0" borderId="0" applyFont="0" applyFill="0" applyBorder="0" applyAlignment="0" applyProtection="0">
      <alignment vertical="center"/>
    </xf>
    <xf numFmtId="0" fontId="12" fillId="0" borderId="0"/>
    <xf numFmtId="0" fontId="13" fillId="0" borderId="0" applyProtection="0">
      <alignment vertical="center"/>
    </xf>
    <xf numFmtId="0" fontId="12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181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2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6" fillId="0" borderId="0"/>
  </cellStyleXfs>
  <cellXfs count="276">
    <xf numFmtId="0" fontId="0" fillId="0" borderId="0" xfId="0">
      <alignment vertical="center"/>
    </xf>
    <xf numFmtId="182" fontId="1" fillId="0" borderId="0" xfId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1" applyNumberFormat="1" applyFont="1" applyAlignment="1">
      <alignment horizontal="center" vertical="center"/>
    </xf>
    <xf numFmtId="182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2" xfId="9" applyFont="1" applyFill="1" applyBorder="1" applyAlignment="1">
      <alignment horizontal="center" vertical="center" wrapText="1"/>
    </xf>
    <xf numFmtId="0" fontId="4" fillId="2" borderId="1" xfId="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9" applyFont="1" applyFill="1" applyBorder="1" applyAlignment="1">
      <alignment horizontal="center" vertical="center" wrapText="1"/>
    </xf>
    <xf numFmtId="0" fontId="5" fillId="0" borderId="1" xfId="9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3" borderId="2" xfId="9" applyFont="1" applyFill="1" applyBorder="1" applyAlignment="1">
      <alignment horizontal="left" vertical="center" wrapText="1"/>
    </xf>
    <xf numFmtId="17" fontId="1" fillId="0" borderId="1" xfId="0" applyNumberFormat="1" applyFont="1" applyBorder="1" applyAlignment="1">
      <alignment horizontal="center" vertical="center"/>
    </xf>
    <xf numFmtId="17" fontId="5" fillId="3" borderId="1" xfId="9" applyNumberFormat="1" applyFont="1" applyFill="1" applyBorder="1" applyAlignment="1">
      <alignment horizontal="center" vertical="center" wrapText="1"/>
    </xf>
    <xf numFmtId="0" fontId="5" fillId="3" borderId="1" xfId="9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9" applyFont="1" applyFill="1" applyBorder="1" applyAlignment="1">
      <alignment horizontal="left" vertical="center" wrapText="1"/>
    </xf>
    <xf numFmtId="17" fontId="1" fillId="3" borderId="1" xfId="0" applyNumberFormat="1" applyFont="1" applyFill="1" applyBorder="1" applyAlignment="1">
      <alignment horizontal="center" vertical="center"/>
    </xf>
    <xf numFmtId="17" fontId="1" fillId="3" borderId="1" xfId="9" applyNumberFormat="1" applyFont="1" applyFill="1" applyBorder="1" applyAlignment="1">
      <alignment horizontal="center" vertical="center" wrapText="1"/>
    </xf>
    <xf numFmtId="0" fontId="1" fillId="3" borderId="2" xfId="9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2" fontId="6" fillId="0" borderId="0" xfId="1" applyFont="1" applyAlignment="1">
      <alignment vertical="center"/>
    </xf>
    <xf numFmtId="177" fontId="3" fillId="2" borderId="1" xfId="1" applyNumberFormat="1" applyFont="1" applyFill="1" applyBorder="1" applyAlignment="1">
      <alignment horizontal="center" vertical="center" wrapText="1" shrinkToFit="1"/>
    </xf>
    <xf numFmtId="2" fontId="4" fillId="2" borderId="1" xfId="1" applyNumberFormat="1" applyFont="1" applyFill="1" applyBorder="1" applyAlignment="1">
      <alignment horizontal="center" vertical="center" wrapText="1"/>
    </xf>
    <xf numFmtId="2" fontId="3" fillId="4" borderId="2" xfId="7" applyNumberFormat="1" applyFont="1" applyFill="1" applyBorder="1" applyAlignment="1">
      <alignment horizontal="center" vertical="center" wrapText="1"/>
    </xf>
    <xf numFmtId="182" fontId="4" fillId="4" borderId="1" xfId="1" applyNumberFormat="1" applyFont="1" applyFill="1" applyBorder="1" applyAlignment="1">
      <alignment horizontal="center" vertical="center" wrapText="1" shrinkToFit="1"/>
    </xf>
    <xf numFmtId="2" fontId="4" fillId="5" borderId="1" xfId="0" applyNumberFormat="1" applyFont="1" applyFill="1" applyBorder="1" applyAlignment="1">
      <alignment horizontal="center" vertical="center" wrapText="1"/>
    </xf>
    <xf numFmtId="182" fontId="4" fillId="5" borderId="1" xfId="1" applyFont="1" applyFill="1" applyBorder="1" applyAlignment="1">
      <alignment horizontal="center" vertical="center" wrapText="1" shrinkToFit="1"/>
    </xf>
    <xf numFmtId="177" fontId="1" fillId="0" borderId="1" xfId="1" applyNumberFormat="1" applyFont="1" applyFill="1" applyBorder="1" applyAlignment="1">
      <alignment horizontal="center" vertical="center" wrapText="1" shrinkToFit="1"/>
    </xf>
    <xf numFmtId="2" fontId="5" fillId="0" borderId="1" xfId="1" applyNumberFormat="1" applyFont="1" applyFill="1" applyBorder="1" applyAlignment="1">
      <alignment horizontal="center" vertical="center" wrapText="1"/>
    </xf>
    <xf numFmtId="2" fontId="1" fillId="0" borderId="2" xfId="7" applyNumberFormat="1" applyFont="1" applyFill="1" applyBorder="1" applyAlignment="1">
      <alignment horizontal="center" vertical="center" wrapText="1"/>
    </xf>
    <xf numFmtId="182" fontId="5" fillId="0" borderId="1" xfId="1" applyNumberFormat="1" applyFont="1" applyFill="1" applyBorder="1" applyAlignment="1">
      <alignment horizontal="center" vertical="center" wrapText="1" shrinkToFit="1"/>
    </xf>
    <xf numFmtId="2" fontId="5" fillId="0" borderId="1" xfId="0" applyNumberFormat="1" applyFont="1" applyFill="1" applyBorder="1" applyAlignment="1">
      <alignment horizontal="center" vertical="center" wrapText="1"/>
    </xf>
    <xf numFmtId="182" fontId="5" fillId="0" borderId="1" xfId="1" applyFont="1" applyFill="1" applyBorder="1" applyAlignment="1">
      <alignment horizontal="center" vertical="center" wrapText="1" shrinkToFit="1"/>
    </xf>
    <xf numFmtId="177" fontId="1" fillId="0" borderId="1" xfId="1" applyNumberFormat="1" applyFont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/>
    </xf>
    <xf numFmtId="182" fontId="1" fillId="3" borderId="1" xfId="1" applyNumberFormat="1" applyFont="1" applyFill="1" applyBorder="1" applyAlignment="1">
      <alignment horizontal="left" vertical="center"/>
    </xf>
    <xf numFmtId="182" fontId="1" fillId="3" borderId="1" xfId="1" applyFont="1" applyFill="1" applyBorder="1" applyAlignment="1">
      <alignment vertical="center"/>
    </xf>
    <xf numFmtId="2" fontId="1" fillId="0" borderId="2" xfId="0" applyNumberFormat="1" applyFont="1" applyBorder="1" applyAlignment="1">
      <alignment horizontal="center" vertical="center"/>
    </xf>
    <xf numFmtId="182" fontId="1" fillId="0" borderId="1" xfId="1" applyNumberFormat="1" applyFont="1" applyBorder="1" applyAlignment="1">
      <alignment horizontal="left" vertical="center"/>
    </xf>
    <xf numFmtId="182" fontId="1" fillId="0" borderId="1" xfId="1" applyFont="1" applyBorder="1" applyAlignment="1">
      <alignment vertical="center"/>
    </xf>
    <xf numFmtId="177" fontId="1" fillId="3" borderId="1" xfId="1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182" fontId="1" fillId="0" borderId="0" xfId="1" applyFont="1" applyBorder="1" applyAlignment="1">
      <alignment horizontal="center" vertical="center"/>
    </xf>
    <xf numFmtId="182" fontId="1" fillId="0" borderId="0" xfId="1" applyFont="1" applyBorder="1" applyAlignment="1">
      <alignment vertical="center"/>
    </xf>
    <xf numFmtId="177" fontId="6" fillId="0" borderId="0" xfId="1" applyNumberFormat="1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182" fontId="7" fillId="0" borderId="4" xfId="1" applyNumberFormat="1" applyFont="1" applyBorder="1" applyAlignment="1">
      <alignment horizontal="left" vertical="center"/>
    </xf>
    <xf numFmtId="182" fontId="7" fillId="0" borderId="5" xfId="1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182" fontId="7" fillId="0" borderId="0" xfId="1" applyNumberFormat="1" applyFont="1" applyBorder="1" applyAlignment="1">
      <alignment horizontal="left" vertical="center"/>
    </xf>
    <xf numFmtId="182" fontId="7" fillId="0" borderId="7" xfId="1" applyFont="1" applyBorder="1" applyAlignment="1">
      <alignment horizontal="center" vertical="center"/>
    </xf>
    <xf numFmtId="182" fontId="1" fillId="0" borderId="0" xfId="0" applyNumberFormat="1" applyFont="1">
      <alignment vertical="center"/>
    </xf>
    <xf numFmtId="182" fontId="1" fillId="0" borderId="0" xfId="1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182" fontId="7" fillId="0" borderId="9" xfId="1" applyNumberFormat="1" applyFont="1" applyBorder="1" applyAlignment="1">
      <alignment horizontal="left" vertical="center"/>
    </xf>
    <xf numFmtId="182" fontId="7" fillId="0" borderId="10" xfId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82" fontId="1" fillId="0" borderId="0" xfId="1" applyNumberFormat="1" applyFont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2" fontId="4" fillId="6" borderId="1" xfId="0" applyNumberFormat="1" applyFont="1" applyFill="1" applyBorder="1" applyAlignment="1">
      <alignment horizontal="center" vertical="center" wrapText="1" shrinkToFit="1"/>
    </xf>
    <xf numFmtId="2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/>
    <xf numFmtId="0" fontId="1" fillId="0" borderId="1" xfId="0" applyFont="1" applyBorder="1" applyAlignment="1">
      <alignment vertical="center"/>
    </xf>
    <xf numFmtId="2" fontId="1" fillId="3" borderId="1" xfId="0" applyNumberFormat="1" applyFont="1" applyFill="1" applyBorder="1" applyAlignment="1">
      <alignment vertical="center"/>
    </xf>
    <xf numFmtId="0" fontId="5" fillId="3" borderId="1" xfId="9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8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3" borderId="1" xfId="9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>
      <alignment vertical="center"/>
    </xf>
    <xf numFmtId="178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8" fontId="5" fillId="3" borderId="1" xfId="9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2" xfId="9" applyFont="1" applyFill="1" applyBorder="1" applyAlignment="1">
      <alignment horizontal="left" vertical="center" wrapText="1"/>
    </xf>
    <xf numFmtId="178" fontId="5" fillId="0" borderId="1" xfId="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9" applyFont="1" applyFill="1" applyBorder="1" applyAlignment="1">
      <alignment horizontal="left" vertical="center" wrapText="1"/>
    </xf>
    <xf numFmtId="182" fontId="1" fillId="0" borderId="0" xfId="1" applyFont="1" applyAlignment="1">
      <alignment horizontal="center" vertical="center"/>
    </xf>
    <xf numFmtId="177" fontId="5" fillId="0" borderId="1" xfId="1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2" xfId="7" applyNumberFormat="1" applyFont="1" applyFill="1" applyBorder="1" applyAlignment="1">
      <alignment horizontal="center" vertical="center" wrapText="1"/>
    </xf>
    <xf numFmtId="182" fontId="5" fillId="0" borderId="1" xfId="1" applyFont="1" applyBorder="1" applyAlignment="1">
      <alignment vertical="center"/>
    </xf>
    <xf numFmtId="0" fontId="5" fillId="0" borderId="1" xfId="0" applyFont="1" applyBorder="1">
      <alignment vertical="center"/>
    </xf>
    <xf numFmtId="2" fontId="5" fillId="3" borderId="1" xfId="0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horizontal="center" vertical="center"/>
    </xf>
    <xf numFmtId="177" fontId="5" fillId="0" borderId="1" xfId="1" applyNumberFormat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182" fontId="5" fillId="0" borderId="1" xfId="1" applyFont="1" applyFill="1" applyBorder="1" applyAlignment="1">
      <alignment vertical="center"/>
    </xf>
    <xf numFmtId="182" fontId="5" fillId="0" borderId="1" xfId="1" applyNumberFormat="1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177" fontId="1" fillId="0" borderId="0" xfId="0" applyNumberFormat="1" applyFont="1">
      <alignment vertical="center"/>
    </xf>
    <xf numFmtId="182" fontId="5" fillId="3" borderId="1" xfId="1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>
      <alignment vertical="center"/>
    </xf>
    <xf numFmtId="0" fontId="8" fillId="0" borderId="0" xfId="0" applyFont="1" applyFill="1" applyAlignment="1"/>
    <xf numFmtId="2" fontId="1" fillId="0" borderId="1" xfId="0" applyNumberFormat="1" applyFont="1" applyFill="1" applyBorder="1" applyAlignment="1">
      <alignment vertical="center"/>
    </xf>
    <xf numFmtId="0" fontId="1" fillId="0" borderId="0" xfId="0" applyFont="1" applyFill="1" applyAlignment="1"/>
    <xf numFmtId="0" fontId="4" fillId="0" borderId="0" xfId="0" applyFont="1" applyFill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178" fontId="1" fillId="3" borderId="1" xfId="0" applyNumberFormat="1" applyFont="1" applyFill="1" applyBorder="1" applyAlignment="1">
      <alignment horizontal="center" vertical="center"/>
    </xf>
    <xf numFmtId="0" fontId="5" fillId="3" borderId="2" xfId="9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 shrinkToFit="1"/>
    </xf>
    <xf numFmtId="0" fontId="5" fillId="3" borderId="2" xfId="0" applyFont="1" applyFill="1" applyBorder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 vertical="center" wrapText="1"/>
    </xf>
    <xf numFmtId="178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9" applyFont="1" applyFill="1" applyBorder="1" applyAlignment="1">
      <alignment horizontal="center" vertical="center"/>
    </xf>
    <xf numFmtId="0" fontId="5" fillId="3" borderId="2" xfId="9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>
      <alignment vertical="center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>
      <alignment vertical="center"/>
    </xf>
    <xf numFmtId="182" fontId="5" fillId="3" borderId="0" xfId="1" applyFont="1" applyFill="1" applyAlignment="1">
      <alignment vertical="center"/>
    </xf>
    <xf numFmtId="182" fontId="9" fillId="3" borderId="0" xfId="1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>
      <alignment vertical="center"/>
    </xf>
    <xf numFmtId="177" fontId="1" fillId="3" borderId="1" xfId="1" applyNumberFormat="1" applyFont="1" applyFill="1" applyBorder="1" applyAlignment="1">
      <alignment horizontal="center" vertical="center" shrinkToFit="1"/>
    </xf>
    <xf numFmtId="2" fontId="5" fillId="3" borderId="1" xfId="1" applyNumberFormat="1" applyFont="1" applyFill="1" applyBorder="1" applyAlignment="1">
      <alignment horizontal="center" vertical="center" wrapText="1"/>
    </xf>
    <xf numFmtId="2" fontId="1" fillId="3" borderId="2" xfId="7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177" fontId="5" fillId="3" borderId="1" xfId="1" applyNumberFormat="1" applyFont="1" applyFill="1" applyBorder="1" applyAlignment="1">
      <alignment horizontal="center" vertical="center" shrinkToFit="1"/>
    </xf>
    <xf numFmtId="2" fontId="5" fillId="3" borderId="2" xfId="7" applyNumberFormat="1" applyFont="1" applyFill="1" applyBorder="1" applyAlignment="1">
      <alignment horizontal="center" vertical="center" wrapText="1"/>
    </xf>
    <xf numFmtId="177" fontId="5" fillId="3" borderId="1" xfId="1" applyNumberFormat="1" applyFont="1" applyFill="1" applyBorder="1" applyAlignment="1">
      <alignment horizontal="center" vertical="center"/>
    </xf>
    <xf numFmtId="2" fontId="5" fillId="3" borderId="0" xfId="0" applyNumberFormat="1" applyFont="1" applyFill="1" applyBorder="1" applyAlignment="1">
      <alignment horizontal="center" vertical="center"/>
    </xf>
    <xf numFmtId="2" fontId="1" fillId="3" borderId="0" xfId="0" applyNumberFormat="1" applyFont="1" applyFill="1" applyBorder="1" applyAlignment="1">
      <alignment horizontal="center" vertical="center"/>
    </xf>
    <xf numFmtId="177" fontId="5" fillId="3" borderId="0" xfId="1" applyNumberFormat="1" applyFont="1" applyFill="1" applyAlignment="1">
      <alignment horizontal="center" vertical="center"/>
    </xf>
    <xf numFmtId="182" fontId="5" fillId="3" borderId="0" xfId="1" applyNumberFormat="1" applyFont="1" applyFill="1" applyAlignment="1">
      <alignment horizontal="center" vertical="center"/>
    </xf>
    <xf numFmtId="182" fontId="5" fillId="3" borderId="0" xfId="1" applyFont="1" applyFill="1" applyBorder="1" applyAlignment="1">
      <alignment horizontal="center" vertical="center"/>
    </xf>
    <xf numFmtId="182" fontId="5" fillId="3" borderId="0" xfId="1" applyFont="1" applyFill="1" applyBorder="1" applyAlignment="1">
      <alignment vertical="center"/>
    </xf>
    <xf numFmtId="177" fontId="9" fillId="3" borderId="0" xfId="1" applyNumberFormat="1" applyFont="1" applyFill="1" applyAlignment="1">
      <alignment horizontal="center" vertical="center"/>
    </xf>
    <xf numFmtId="0" fontId="5" fillId="3" borderId="0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182" fontId="10" fillId="3" borderId="4" xfId="1" applyNumberFormat="1" applyFont="1" applyFill="1" applyBorder="1" applyAlignment="1">
      <alignment horizontal="left" vertical="center"/>
    </xf>
    <xf numFmtId="182" fontId="10" fillId="3" borderId="5" xfId="1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182" fontId="10" fillId="3" borderId="0" xfId="1" applyNumberFormat="1" applyFont="1" applyFill="1" applyBorder="1" applyAlignment="1">
      <alignment horizontal="left" vertical="center"/>
    </xf>
    <xf numFmtId="182" fontId="10" fillId="3" borderId="7" xfId="1" applyFont="1" applyFill="1" applyBorder="1" applyAlignment="1">
      <alignment horizontal="center" vertical="center"/>
    </xf>
    <xf numFmtId="182" fontId="5" fillId="3" borderId="0" xfId="0" applyNumberFormat="1" applyFont="1" applyFill="1">
      <alignment vertical="center"/>
    </xf>
    <xf numFmtId="182" fontId="5" fillId="3" borderId="0" xfId="1" applyFont="1" applyFill="1" applyBorder="1" applyAlignment="1">
      <alignment horizontal="left" vertical="center"/>
    </xf>
    <xf numFmtId="0" fontId="10" fillId="3" borderId="8" xfId="0" applyFont="1" applyFill="1" applyBorder="1" applyAlignment="1">
      <alignment horizontal="left" vertical="center"/>
    </xf>
    <xf numFmtId="0" fontId="10" fillId="3" borderId="9" xfId="0" applyFont="1" applyFill="1" applyBorder="1" applyAlignment="1">
      <alignment horizontal="left" vertical="center"/>
    </xf>
    <xf numFmtId="182" fontId="10" fillId="3" borderId="9" xfId="1" applyNumberFormat="1" applyFont="1" applyFill="1" applyBorder="1" applyAlignment="1">
      <alignment horizontal="left" vertical="center"/>
    </xf>
    <xf numFmtId="182" fontId="10" fillId="3" borderId="10" xfId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182" fontId="5" fillId="3" borderId="0" xfId="1" applyNumberFormat="1" applyFont="1" applyFill="1" applyAlignment="1">
      <alignment vertical="center"/>
    </xf>
    <xf numFmtId="177" fontId="1" fillId="3" borderId="0" xfId="1" applyNumberFormat="1" applyFont="1" applyFill="1" applyAlignment="1">
      <alignment horizontal="center" vertical="center"/>
    </xf>
    <xf numFmtId="182" fontId="1" fillId="3" borderId="0" xfId="1" applyNumberFormat="1" applyFont="1" applyFill="1" applyAlignment="1">
      <alignment horizontal="center" vertical="center"/>
    </xf>
    <xf numFmtId="182" fontId="5" fillId="3" borderId="1" xfId="1" applyFont="1" applyFill="1" applyBorder="1" applyAlignment="1">
      <alignment horizontal="center" vertical="center" wrapText="1" shrinkToFit="1"/>
    </xf>
    <xf numFmtId="2" fontId="5" fillId="3" borderId="1" xfId="0" applyNumberFormat="1" applyFont="1" applyFill="1" applyBorder="1" applyAlignment="1">
      <alignment vertical="center"/>
    </xf>
    <xf numFmtId="2" fontId="1" fillId="0" borderId="0" xfId="0" applyNumberFormat="1" applyFont="1" applyAlignment="1"/>
    <xf numFmtId="2" fontId="5" fillId="3" borderId="1" xfId="0" applyNumberFormat="1" applyFont="1" applyFill="1" applyBorder="1" applyAlignment="1">
      <alignment vertical="center" wrapText="1"/>
    </xf>
    <xf numFmtId="0" fontId="1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182" fontId="1" fillId="3" borderId="0" xfId="1" applyFont="1" applyFill="1" applyAlignment="1">
      <alignment vertical="center"/>
    </xf>
    <xf numFmtId="178" fontId="1" fillId="0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84" fontId="1" fillId="0" borderId="1" xfId="0" applyNumberFormat="1" applyFont="1" applyBorder="1" applyAlignment="1">
      <alignment horizontal="center" vertical="center"/>
    </xf>
    <xf numFmtId="184" fontId="5" fillId="0" borderId="1" xfId="0" applyNumberFormat="1" applyFont="1" applyFill="1" applyBorder="1" applyAlignment="1">
      <alignment horizontal="center" vertical="center" wrapText="1"/>
    </xf>
    <xf numFmtId="184" fontId="1" fillId="3" borderId="0" xfId="0" applyNumberFormat="1" applyFont="1" applyFill="1" applyBorder="1" applyAlignment="1">
      <alignment horizontal="center" vertical="center"/>
    </xf>
    <xf numFmtId="182" fontId="1" fillId="0" borderId="0" xfId="0" applyNumberFormat="1" applyFont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7" fontId="1" fillId="0" borderId="1" xfId="1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184" fontId="1" fillId="0" borderId="2" xfId="0" applyNumberFormat="1" applyFont="1" applyFill="1" applyBorder="1" applyAlignment="1">
      <alignment horizontal="center" vertical="center"/>
    </xf>
    <xf numFmtId="183" fontId="5" fillId="0" borderId="1" xfId="0" applyNumberFormat="1" applyFont="1" applyFill="1" applyBorder="1" applyAlignment="1">
      <alignment horizontal="center" vertical="center" wrapText="1"/>
    </xf>
    <xf numFmtId="183" fontId="1" fillId="0" borderId="1" xfId="1" applyNumberFormat="1" applyFont="1" applyFill="1" applyBorder="1" applyAlignment="1">
      <alignment vertical="center"/>
    </xf>
    <xf numFmtId="182" fontId="1" fillId="0" borderId="1" xfId="1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84" fontId="1" fillId="0" borderId="2" xfId="0" applyNumberFormat="1" applyFont="1" applyBorder="1" applyAlignment="1">
      <alignment horizontal="center" vertical="center"/>
    </xf>
    <xf numFmtId="184" fontId="1" fillId="3" borderId="2" xfId="0" applyNumberFormat="1" applyFont="1" applyFill="1" applyBorder="1" applyAlignment="1">
      <alignment horizontal="center" vertical="center"/>
    </xf>
    <xf numFmtId="2" fontId="1" fillId="0" borderId="1" xfId="1" applyNumberFormat="1" applyFont="1" applyFill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2" fontId="1" fillId="3" borderId="1" xfId="1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quotePrefix="1" applyFont="1" applyBorder="1" applyAlignment="1">
      <alignment horizontal="center" vertical="center"/>
    </xf>
    <xf numFmtId="0" fontId="3" fillId="0" borderId="0" xfId="0" applyFont="1" applyFill="1">
      <alignment vertical="center"/>
    </xf>
    <xf numFmtId="2" fontId="5" fillId="0" borderId="1" xfId="0" applyNumberFormat="1" applyFont="1" applyFill="1" applyBorder="1" applyAlignment="1">
      <alignment vertical="center"/>
    </xf>
    <xf numFmtId="2" fontId="5" fillId="0" borderId="1" xfId="0" applyNumberFormat="1" applyFont="1" applyFill="1" applyBorder="1" applyAlignment="1">
      <alignment vertical="center" wrapText="1"/>
    </xf>
    <xf numFmtId="2" fontId="17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17" fontId="5" fillId="0" borderId="1" xfId="9" applyNumberFormat="1" applyFont="1" applyFill="1" applyBorder="1" applyAlignment="1">
      <alignment horizontal="center" vertical="center" wrapText="1"/>
    </xf>
    <xf numFmtId="184" fontId="1" fillId="0" borderId="1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82" fontId="1" fillId="0" borderId="0" xfId="1" applyNumberFormat="1" applyFont="1" applyFill="1" applyAlignment="1">
      <alignment horizontal="center" vertical="center"/>
    </xf>
    <xf numFmtId="182" fontId="1" fillId="0" borderId="0" xfId="1" applyFont="1" applyFill="1" applyAlignment="1">
      <alignment vertical="center"/>
    </xf>
    <xf numFmtId="182" fontId="1" fillId="0" borderId="0" xfId="1" applyFont="1" applyFill="1" applyBorder="1" applyAlignment="1">
      <alignment horizontal="center" vertical="center"/>
    </xf>
    <xf numFmtId="182" fontId="1" fillId="0" borderId="0" xfId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182" fontId="7" fillId="0" borderId="4" xfId="1" applyNumberFormat="1" applyFont="1" applyFill="1" applyBorder="1" applyAlignment="1">
      <alignment horizontal="left" vertical="center"/>
    </xf>
    <xf numFmtId="182" fontId="7" fillId="0" borderId="5" xfId="1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182" fontId="7" fillId="0" borderId="0" xfId="1" applyNumberFormat="1" applyFont="1" applyFill="1" applyBorder="1" applyAlignment="1">
      <alignment horizontal="left" vertical="center"/>
    </xf>
    <xf numFmtId="182" fontId="7" fillId="0" borderId="7" xfId="1" applyFont="1" applyFill="1" applyBorder="1" applyAlignment="1">
      <alignment horizontal="center" vertical="center"/>
    </xf>
    <xf numFmtId="182" fontId="1" fillId="0" borderId="0" xfId="0" applyNumberFormat="1" applyFont="1" applyFill="1">
      <alignment vertical="center"/>
    </xf>
    <xf numFmtId="182" fontId="1" fillId="0" borderId="0" xfId="0" applyNumberFormat="1" applyFont="1" applyFill="1" applyAlignment="1">
      <alignment horizontal="center" vertical="center"/>
    </xf>
    <xf numFmtId="182" fontId="1" fillId="0" borderId="0" xfId="1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182" fontId="7" fillId="0" borderId="9" xfId="1" applyNumberFormat="1" applyFont="1" applyFill="1" applyBorder="1" applyAlignment="1">
      <alignment horizontal="left" vertical="center"/>
    </xf>
    <xf numFmtId="182" fontId="7" fillId="0" borderId="10" xfId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82" fontId="1" fillId="0" borderId="0" xfId="1" applyNumberFormat="1" applyFont="1" applyFill="1" applyAlignment="1">
      <alignment vertical="center"/>
    </xf>
    <xf numFmtId="0" fontId="28" fillId="0" borderId="0" xfId="0" applyFont="1" applyFill="1">
      <alignment vertical="center"/>
    </xf>
    <xf numFmtId="0" fontId="1" fillId="0" borderId="2" xfId="9" applyFont="1" applyFill="1" applyBorder="1" applyAlignment="1">
      <alignment horizontal="center" vertical="center" wrapText="1"/>
    </xf>
    <xf numFmtId="17" fontId="1" fillId="0" borderId="1" xfId="9" applyNumberFormat="1" applyFont="1" applyFill="1" applyBorder="1" applyAlignment="1">
      <alignment horizontal="center" vertical="center" wrapText="1"/>
    </xf>
    <xf numFmtId="183" fontId="5" fillId="0" borderId="2" xfId="0" applyNumberFormat="1" applyFont="1" applyFill="1" applyBorder="1" applyAlignment="1">
      <alignment horizontal="center" vertical="center"/>
    </xf>
    <xf numFmtId="183" fontId="5" fillId="0" borderId="1" xfId="0" applyNumberFormat="1" applyFont="1" applyFill="1" applyBorder="1" applyAlignment="1">
      <alignment horizontal="center" vertical="center"/>
    </xf>
    <xf numFmtId="183" fontId="5" fillId="0" borderId="1" xfId="1" applyNumberFormat="1" applyFont="1" applyFill="1" applyBorder="1" applyAlignment="1">
      <alignment vertical="center"/>
    </xf>
    <xf numFmtId="183" fontId="5" fillId="0" borderId="1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left" vertical="center" wrapText="1" shrinkToFit="1"/>
    </xf>
    <xf numFmtId="178" fontId="5" fillId="8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0" fontId="5" fillId="0" borderId="1" xfId="9" applyFont="1" applyFill="1" applyBorder="1" applyAlignment="1">
      <alignment horizontal="left" vertical="center" wrapText="1"/>
    </xf>
    <xf numFmtId="2" fontId="5" fillId="0" borderId="0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9" applyFont="1" applyFill="1" applyBorder="1" applyAlignment="1">
      <alignment horizontal="left" vertical="center" wrapText="1"/>
    </xf>
    <xf numFmtId="178" fontId="5" fillId="0" borderId="0" xfId="9" applyNumberFormat="1" applyFont="1" applyFill="1" applyBorder="1" applyAlignment="1">
      <alignment horizontal="center" vertical="center" wrapText="1"/>
    </xf>
    <xf numFmtId="182" fontId="1" fillId="0" borderId="1" xfId="1" applyNumberFormat="1" applyFont="1" applyFill="1" applyBorder="1" applyAlignment="1">
      <alignment horizontal="left" vertical="center"/>
    </xf>
    <xf numFmtId="177" fontId="1" fillId="0" borderId="0" xfId="1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182" fontId="1" fillId="0" borderId="0" xfId="1" applyNumberFormat="1" applyFont="1" applyFill="1" applyBorder="1" applyAlignment="1">
      <alignment horizontal="left" vertical="center"/>
    </xf>
    <xf numFmtId="177" fontId="1" fillId="0" borderId="0" xfId="1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1" xfId="0" applyFont="1" applyBorder="1" applyAlignment="1">
      <alignment horizontal="center"/>
    </xf>
    <xf numFmtId="176" fontId="5" fillId="0" borderId="1" xfId="0" applyNumberFormat="1" applyFont="1" applyBorder="1" applyAlignment="1"/>
    <xf numFmtId="0" fontId="5" fillId="0" borderId="1" xfId="0" applyFont="1" applyBorder="1" applyAlignment="1"/>
    <xf numFmtId="0" fontId="30" fillId="0" borderId="1" xfId="0" applyFont="1" applyBorder="1">
      <alignment vertical="center"/>
    </xf>
  </cellXfs>
  <cellStyles count="23">
    <cellStyle name="Hipervínculo" xfId="5"/>
    <cellStyle name="Hipervínculo visitado" xfId="10"/>
    <cellStyle name="Hipervínculo_HV0470 TRENDLY" xfId="11"/>
    <cellStyle name="Normal 2" xfId="7"/>
    <cellStyle name="Normal 4" xfId="9"/>
    <cellStyle name="常规" xfId="0" builtinId="0"/>
    <cellStyle name="常规 2" xfId="12"/>
    <cellStyle name="常规 2 2" xfId="8"/>
    <cellStyle name="常规 3" xfId="13"/>
    <cellStyle name="常规 3 2" xfId="6"/>
    <cellStyle name="常规 4" xfId="14"/>
    <cellStyle name="常规 4 2" xfId="15"/>
    <cellStyle name="常规 5" xfId="16"/>
    <cellStyle name="常规 5 2" xfId="3"/>
    <cellStyle name="常规 6" xfId="2"/>
    <cellStyle name="常规 7" xfId="17"/>
    <cellStyle name="常规 8" xfId="4"/>
    <cellStyle name="貨幣 2" xfId="18"/>
    <cellStyle name="千分位 2" xfId="19"/>
    <cellStyle name="千位分隔" xfId="1" builtinId="3"/>
    <cellStyle name="千位分隔 2" xfId="20"/>
    <cellStyle name="一般 2" xfId="21"/>
    <cellStyle name="一般 3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X25"/>
  <sheetViews>
    <sheetView workbookViewId="0">
      <pane ySplit="2" topLeftCell="A3" activePane="bottomLeft" state="frozen"/>
      <selection pane="bottomLeft" activeCell="C7" sqref="C7"/>
    </sheetView>
  </sheetViews>
  <sheetFormatPr defaultColWidth="21" defaultRowHeight="12.75"/>
  <cols>
    <col min="1" max="1" width="13.25" style="2" customWidth="1"/>
    <col min="2" max="2" width="11.75" style="3" customWidth="1"/>
    <col min="3" max="3" width="12.125" style="2" customWidth="1"/>
    <col min="4" max="4" width="14.75" style="2" customWidth="1"/>
    <col min="5" max="5" width="11.625" style="2" customWidth="1"/>
    <col min="6" max="6" width="32.25" style="3" customWidth="1"/>
    <col min="7" max="8" width="10.625" style="2" customWidth="1"/>
    <col min="9" max="9" width="8.125" style="2" customWidth="1"/>
    <col min="10" max="10" width="10.75" style="4" customWidth="1"/>
    <col min="11" max="11" width="9.625" style="2" customWidth="1"/>
    <col min="12" max="13" width="9.875" style="2" customWidth="1"/>
    <col min="14" max="14" width="10.875" style="2" customWidth="1"/>
    <col min="15" max="15" width="14" style="5" customWidth="1"/>
    <col min="16" max="16" width="11.75" style="2" customWidth="1"/>
    <col min="17" max="17" width="11.375" style="1" customWidth="1"/>
    <col min="18" max="18" width="18.75" style="1" customWidth="1"/>
    <col min="19" max="19" width="14.375" style="2" customWidth="1"/>
    <col min="20" max="20" width="30" style="6" customWidth="1"/>
    <col min="21" max="16384" width="21" style="3"/>
  </cols>
  <sheetData>
    <row r="1" spans="1:24" ht="22.5" customHeight="1">
      <c r="A1" s="7" t="s">
        <v>0</v>
      </c>
      <c r="B1" s="7"/>
      <c r="F1" s="217" t="s">
        <v>216</v>
      </c>
      <c r="N1" s="5"/>
      <c r="O1" s="2"/>
      <c r="P1" s="1"/>
      <c r="R1" s="2"/>
      <c r="S1" s="6"/>
      <c r="T1" s="3"/>
    </row>
    <row r="2" spans="1:24" ht="51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1" t="s">
        <v>7</v>
      </c>
      <c r="H2" s="14" t="s">
        <v>8</v>
      </c>
      <c r="I2" s="14" t="s">
        <v>9</v>
      </c>
      <c r="J2" s="39" t="s">
        <v>10</v>
      </c>
      <c r="K2" s="40" t="s">
        <v>11</v>
      </c>
      <c r="L2" s="40" t="s">
        <v>12</v>
      </c>
      <c r="M2" s="41" t="s">
        <v>13</v>
      </c>
      <c r="N2" s="42" t="s">
        <v>14</v>
      </c>
      <c r="O2" s="43" t="s">
        <v>15</v>
      </c>
      <c r="P2" s="44" t="s">
        <v>16</v>
      </c>
      <c r="Q2" s="44" t="s">
        <v>17</v>
      </c>
      <c r="R2" s="80" t="s">
        <v>18</v>
      </c>
      <c r="S2" s="81" t="s">
        <v>19</v>
      </c>
      <c r="T2" s="3"/>
    </row>
    <row r="3" spans="1:24" ht="38.25">
      <c r="A3" s="15" t="s">
        <v>20</v>
      </c>
      <c r="B3" s="190">
        <v>43382</v>
      </c>
      <c r="C3" s="17" t="s">
        <v>21</v>
      </c>
      <c r="D3" s="17" t="s">
        <v>22</v>
      </c>
      <c r="E3" s="18" t="s">
        <v>23</v>
      </c>
      <c r="F3" s="108" t="s">
        <v>24</v>
      </c>
      <c r="G3" s="215">
        <v>43319</v>
      </c>
      <c r="H3" s="106">
        <v>43431</v>
      </c>
      <c r="I3" s="20" t="s">
        <v>25</v>
      </c>
      <c r="J3" s="45">
        <v>1200</v>
      </c>
      <c r="K3" s="46">
        <v>7.15</v>
      </c>
      <c r="L3" s="21">
        <f>+K3*J3</f>
        <v>8580</v>
      </c>
      <c r="M3" s="47">
        <v>6.6</v>
      </c>
      <c r="N3" s="21">
        <f t="shared" ref="N3" si="0">+M3*J3</f>
        <v>7920</v>
      </c>
      <c r="O3" s="49">
        <f t="shared" ref="O3" si="1">+K3-M3</f>
        <v>0.55000000000000071</v>
      </c>
      <c r="P3" s="57">
        <f t="shared" ref="P3" si="2">+O3*J3</f>
        <v>660.00000000000091</v>
      </c>
      <c r="Q3" s="50">
        <f>SUM(L3)</f>
        <v>8580</v>
      </c>
      <c r="R3" s="21" t="s">
        <v>26</v>
      </c>
      <c r="S3" s="82"/>
      <c r="T3" s="3"/>
    </row>
    <row r="4" spans="1:24" s="90" customFormat="1" ht="42" customHeight="1">
      <c r="A4" s="15"/>
      <c r="B4" s="190">
        <v>43565</v>
      </c>
      <c r="C4" s="17" t="s">
        <v>330</v>
      </c>
      <c r="D4" s="17" t="s">
        <v>331</v>
      </c>
      <c r="E4" s="18" t="s">
        <v>332</v>
      </c>
      <c r="F4" s="108" t="s">
        <v>333</v>
      </c>
      <c r="G4" s="215">
        <v>43648</v>
      </c>
      <c r="H4" s="106">
        <v>43679</v>
      </c>
      <c r="I4" s="20" t="s">
        <v>316</v>
      </c>
      <c r="J4" s="45">
        <v>3074</v>
      </c>
      <c r="K4" s="46">
        <v>6.2</v>
      </c>
      <c r="L4" s="202">
        <f>J4*K4</f>
        <v>19058.8</v>
      </c>
      <c r="M4" s="47">
        <v>5.8</v>
      </c>
      <c r="N4" s="202">
        <f>M4*J4</f>
        <v>17829.2</v>
      </c>
      <c r="O4" s="49">
        <v>0.4</v>
      </c>
      <c r="P4" s="206">
        <f>O4*J4</f>
        <v>1229.6000000000001</v>
      </c>
      <c r="Q4" s="50"/>
      <c r="R4" s="202" t="s">
        <v>317</v>
      </c>
      <c r="S4" s="82"/>
    </row>
    <row r="5" spans="1:24" ht="33" customHeight="1">
      <c r="A5" s="21"/>
      <c r="B5" s="22"/>
      <c r="C5" s="23"/>
      <c r="D5" s="23"/>
      <c r="E5" s="24"/>
      <c r="F5" s="25"/>
      <c r="G5" s="23"/>
      <c r="H5" s="28"/>
      <c r="I5" s="28"/>
      <c r="J5" s="51"/>
      <c r="K5" s="21"/>
      <c r="L5" s="21"/>
      <c r="M5" s="55"/>
      <c r="N5" s="56"/>
      <c r="O5" s="21"/>
      <c r="P5" s="57"/>
      <c r="Q5" s="57"/>
      <c r="R5" s="21"/>
      <c r="S5" s="83"/>
      <c r="T5" s="3"/>
      <c r="U5" s="84"/>
      <c r="V5" s="84"/>
      <c r="W5" s="84"/>
      <c r="X5" s="84"/>
    </row>
    <row r="6" spans="1:24" ht="33" customHeight="1">
      <c r="A6" s="21"/>
      <c r="B6" s="22"/>
      <c r="C6" s="23"/>
      <c r="D6" s="23"/>
      <c r="E6" s="24"/>
      <c r="F6" s="25"/>
      <c r="G6" s="23"/>
      <c r="H6" s="27"/>
      <c r="I6" s="28"/>
      <c r="J6" s="51"/>
      <c r="K6" s="21"/>
      <c r="L6" s="21"/>
      <c r="M6" s="55"/>
      <c r="N6" s="56"/>
      <c r="O6" s="21"/>
      <c r="P6" s="57"/>
      <c r="Q6" s="57"/>
      <c r="R6" s="21"/>
      <c r="S6" s="83"/>
      <c r="T6" s="3"/>
      <c r="U6" s="84"/>
      <c r="V6" s="84"/>
      <c r="W6" s="84"/>
      <c r="X6" s="84"/>
    </row>
    <row r="7" spans="1:24" ht="33" customHeight="1">
      <c r="A7" s="21"/>
      <c r="B7" s="22"/>
      <c r="C7" s="23"/>
      <c r="D7" s="23"/>
      <c r="E7" s="24"/>
      <c r="F7" s="25"/>
      <c r="G7" s="23"/>
      <c r="H7" s="27"/>
      <c r="I7" s="28"/>
      <c r="J7" s="51"/>
      <c r="K7" s="21"/>
      <c r="L7" s="21"/>
      <c r="M7" s="55"/>
      <c r="N7" s="56"/>
      <c r="O7" s="21"/>
      <c r="P7" s="57"/>
      <c r="Q7" s="57"/>
      <c r="R7" s="21"/>
      <c r="S7" s="85"/>
      <c r="T7" s="84"/>
      <c r="U7" s="84"/>
      <c r="V7" s="84"/>
      <c r="W7" s="84"/>
      <c r="X7" s="84"/>
    </row>
    <row r="8" spans="1:24" ht="33" customHeight="1">
      <c r="A8" s="21"/>
      <c r="B8" s="22"/>
      <c r="C8" s="23"/>
      <c r="D8" s="23"/>
      <c r="E8" s="23"/>
      <c r="F8" s="25"/>
      <c r="G8" s="23"/>
      <c r="H8" s="27"/>
      <c r="I8" s="28"/>
      <c r="J8" s="51"/>
      <c r="K8" s="21"/>
      <c r="L8" s="21"/>
      <c r="M8" s="55"/>
      <c r="N8" s="56"/>
      <c r="O8" s="21"/>
      <c r="P8" s="57"/>
      <c r="Q8" s="57"/>
      <c r="R8" s="21"/>
      <c r="S8" s="85"/>
      <c r="T8" s="84"/>
      <c r="U8" s="84"/>
      <c r="V8" s="84"/>
      <c r="W8" s="84"/>
      <c r="X8" s="84"/>
    </row>
    <row r="9" spans="1:24" ht="33" customHeight="1">
      <c r="A9" s="21"/>
      <c r="B9" s="22"/>
      <c r="C9" s="23"/>
      <c r="D9" s="23"/>
      <c r="E9" s="23"/>
      <c r="F9" s="25"/>
      <c r="G9" s="23"/>
      <c r="H9" s="27"/>
      <c r="I9" s="28"/>
      <c r="J9" s="51"/>
      <c r="K9" s="21"/>
      <c r="L9" s="21"/>
      <c r="M9" s="55"/>
      <c r="N9" s="56"/>
      <c r="O9" s="21"/>
      <c r="P9" s="57"/>
      <c r="Q9" s="57"/>
      <c r="R9" s="21"/>
      <c r="S9" s="83"/>
      <c r="T9" s="84"/>
      <c r="U9" s="84"/>
      <c r="V9" s="84"/>
      <c r="W9" s="84"/>
      <c r="X9" s="84"/>
    </row>
    <row r="10" spans="1:24" ht="33" customHeight="1">
      <c r="A10" s="21"/>
      <c r="B10" s="22"/>
      <c r="C10" s="23"/>
      <c r="D10" s="23"/>
      <c r="E10" s="23"/>
      <c r="F10" s="25"/>
      <c r="G10" s="23"/>
      <c r="H10" s="27"/>
      <c r="I10" s="28"/>
      <c r="J10" s="51"/>
      <c r="K10" s="21"/>
      <c r="L10" s="21"/>
      <c r="M10" s="55"/>
      <c r="N10" s="56"/>
      <c r="O10" s="21"/>
      <c r="P10" s="57"/>
      <c r="Q10" s="57"/>
      <c r="R10" s="21"/>
      <c r="S10" s="83"/>
      <c r="T10" s="84"/>
      <c r="U10" s="84"/>
      <c r="V10" s="84"/>
      <c r="W10" s="84"/>
      <c r="X10" s="84"/>
    </row>
    <row r="11" spans="1:24" ht="33" customHeight="1">
      <c r="A11" s="29"/>
      <c r="B11" s="22"/>
      <c r="C11" s="30"/>
      <c r="D11" s="30"/>
      <c r="E11" s="31"/>
      <c r="F11" s="32"/>
      <c r="G11" s="33"/>
      <c r="H11" s="34"/>
      <c r="I11" s="28"/>
      <c r="J11" s="58"/>
      <c r="K11" s="30"/>
      <c r="L11" s="29"/>
      <c r="M11" s="52"/>
      <c r="N11" s="53"/>
      <c r="O11" s="29"/>
      <c r="P11" s="54"/>
      <c r="Q11" s="54"/>
      <c r="R11" s="29"/>
      <c r="S11" s="86"/>
      <c r="T11" s="84"/>
      <c r="U11" s="84"/>
      <c r="V11" s="84"/>
      <c r="W11" s="84"/>
      <c r="X11" s="84"/>
    </row>
    <row r="12" spans="1:24" ht="33" customHeight="1">
      <c r="A12" s="29"/>
      <c r="B12" s="22"/>
      <c r="C12" s="30"/>
      <c r="D12" s="35"/>
      <c r="E12" s="35"/>
      <c r="F12" s="32"/>
      <c r="G12" s="30"/>
      <c r="H12" s="34"/>
      <c r="I12" s="28"/>
      <c r="J12" s="58"/>
      <c r="K12" s="59"/>
      <c r="L12" s="29"/>
      <c r="M12" s="52"/>
      <c r="N12" s="53"/>
      <c r="O12" s="29"/>
      <c r="P12" s="54"/>
      <c r="Q12" s="54"/>
      <c r="R12" s="29"/>
      <c r="S12" s="86"/>
      <c r="T12" s="84"/>
      <c r="U12" s="84"/>
      <c r="V12" s="84"/>
      <c r="W12" s="84"/>
      <c r="X12" s="84"/>
    </row>
    <row r="13" spans="1:24" ht="33" customHeight="1">
      <c r="A13" s="29"/>
      <c r="B13" s="22"/>
      <c r="C13" s="30"/>
      <c r="D13" s="30"/>
      <c r="E13" s="31"/>
      <c r="F13" s="32"/>
      <c r="G13" s="30"/>
      <c r="H13" s="30"/>
      <c r="I13" s="30"/>
      <c r="J13" s="58"/>
      <c r="K13" s="29"/>
      <c r="L13" s="29"/>
      <c r="M13" s="52"/>
      <c r="N13" s="53"/>
      <c r="O13" s="29"/>
      <c r="P13" s="54"/>
      <c r="Q13" s="54"/>
      <c r="R13" s="29"/>
      <c r="S13" s="87"/>
      <c r="T13" s="84"/>
      <c r="U13" s="84"/>
      <c r="V13" s="84"/>
      <c r="W13" s="84"/>
      <c r="X13" s="84"/>
    </row>
    <row r="14" spans="1:24" ht="28.5" customHeight="1">
      <c r="N14" s="5"/>
      <c r="O14" s="2"/>
      <c r="P14" s="1"/>
      <c r="R14" s="2"/>
      <c r="S14" s="6"/>
      <c r="T14" s="3"/>
    </row>
    <row r="15" spans="1:24">
      <c r="N15" s="5"/>
      <c r="O15" s="2"/>
      <c r="P15" s="1"/>
      <c r="R15" s="2"/>
      <c r="S15" s="6"/>
      <c r="T15" s="3"/>
    </row>
    <row r="16" spans="1:24">
      <c r="L16" s="60"/>
      <c r="M16" s="61"/>
      <c r="N16" s="60"/>
      <c r="O16" s="61"/>
      <c r="P16" s="61"/>
      <c r="R16" s="2"/>
      <c r="S16" s="6"/>
      <c r="T16" s="3"/>
    </row>
    <row r="17" spans="1:22" ht="14.25">
      <c r="A17" s="36"/>
      <c r="C17" s="36"/>
      <c r="D17" s="36"/>
      <c r="E17" s="36"/>
      <c r="F17" s="37"/>
      <c r="G17" s="36"/>
      <c r="H17" s="36"/>
      <c r="I17" s="36"/>
      <c r="J17" s="62"/>
      <c r="K17" s="63"/>
      <c r="L17" s="64" t="s">
        <v>27</v>
      </c>
      <c r="M17" s="65"/>
      <c r="N17" s="66"/>
      <c r="O17" s="67">
        <f>SUM(L3:L13)</f>
        <v>27638.799999999999</v>
      </c>
      <c r="P17" s="3"/>
      <c r="Q17" s="3"/>
      <c r="R17" s="38"/>
      <c r="S17" s="36"/>
      <c r="T17" s="88"/>
      <c r="U17" s="37"/>
      <c r="V17" s="37"/>
    </row>
    <row r="18" spans="1:22" ht="14.25">
      <c r="A18" s="36"/>
      <c r="C18" s="36"/>
      <c r="D18" s="36"/>
      <c r="E18" s="36"/>
      <c r="F18" s="37"/>
      <c r="G18" s="36"/>
      <c r="H18" s="36"/>
      <c r="I18" s="36"/>
      <c r="J18" s="62"/>
      <c r="K18" s="63"/>
      <c r="L18" s="68" t="s">
        <v>28</v>
      </c>
      <c r="M18" s="69"/>
      <c r="N18" s="70"/>
      <c r="O18" s="71">
        <f>SUM(N3:N13)</f>
        <v>25749.200000000001</v>
      </c>
      <c r="P18" s="72"/>
      <c r="Q18" s="72"/>
      <c r="R18" s="38"/>
      <c r="S18" s="36"/>
      <c r="T18" s="88"/>
      <c r="U18" s="37"/>
      <c r="V18" s="37"/>
    </row>
    <row r="19" spans="1:22" s="1" customFormat="1" ht="14.25">
      <c r="A19" s="36"/>
      <c r="C19" s="36"/>
      <c r="D19" s="36"/>
      <c r="E19" s="36"/>
      <c r="F19" s="38"/>
      <c r="G19" s="36"/>
      <c r="H19" s="36"/>
      <c r="I19" s="36"/>
      <c r="J19" s="62"/>
      <c r="K19" s="73"/>
      <c r="L19" s="68" t="s">
        <v>29</v>
      </c>
      <c r="M19" s="69"/>
      <c r="N19" s="70"/>
      <c r="O19" s="71">
        <f>SUM(P3:P13)</f>
        <v>1889.600000000001</v>
      </c>
      <c r="R19" s="38"/>
      <c r="S19" s="36"/>
      <c r="T19" s="88"/>
      <c r="U19" s="38"/>
      <c r="V19" s="38"/>
    </row>
    <row r="20" spans="1:22" s="1" customFormat="1" ht="14.25">
      <c r="A20" s="36"/>
      <c r="C20" s="36"/>
      <c r="D20" s="36"/>
      <c r="E20" s="36"/>
      <c r="F20" s="38"/>
      <c r="G20" s="36"/>
      <c r="H20" s="36"/>
      <c r="I20" s="36"/>
      <c r="J20" s="62"/>
      <c r="K20" s="73"/>
      <c r="L20" s="74" t="s">
        <v>30</v>
      </c>
      <c r="M20" s="75"/>
      <c r="N20" s="76"/>
      <c r="O20" s="77">
        <f>SUM(Q3:Q13)</f>
        <v>8580</v>
      </c>
      <c r="R20" s="38"/>
      <c r="S20" s="36"/>
      <c r="T20" s="88"/>
      <c r="U20" s="38"/>
      <c r="V20" s="38"/>
    </row>
    <row r="21" spans="1:22">
      <c r="M21" s="78"/>
      <c r="N21" s="79"/>
    </row>
    <row r="23" spans="1:22">
      <c r="N23" s="36"/>
    </row>
    <row r="24" spans="1:22">
      <c r="N24" s="36"/>
    </row>
    <row r="25" spans="1:22">
      <c r="N25" s="36"/>
    </row>
  </sheetData>
  <sheetProtection selectLockedCells="1" selectUnlockedCells="1"/>
  <phoneticPr fontId="24" type="noConversion"/>
  <pageMargins left="0.70763888888888904" right="0.70763888888888904" top="0.74791666666666701" bottom="0.74791666666666701" header="0.31388888888888899" footer="0.31388888888888899"/>
  <pageSetup paperSize="8" scale="3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Z45"/>
  <sheetViews>
    <sheetView topLeftCell="C19" zoomScale="80" zoomScaleNormal="80" workbookViewId="0">
      <selection activeCell="Q21" sqref="Q21"/>
    </sheetView>
  </sheetViews>
  <sheetFormatPr defaultColWidth="21" defaultRowHeight="12.75"/>
  <cols>
    <col min="1" max="1" width="20.375" style="2" customWidth="1"/>
    <col min="2" max="2" width="13.25" style="3" customWidth="1"/>
    <col min="3" max="3" width="12.125" style="2" customWidth="1"/>
    <col min="4" max="4" width="14.75" style="2" customWidth="1"/>
    <col min="5" max="5" width="9.75" style="2" customWidth="1"/>
    <col min="6" max="6" width="32.25" style="3" customWidth="1"/>
    <col min="7" max="7" width="11.625" style="2" customWidth="1"/>
    <col min="8" max="8" width="10.625" style="2" customWidth="1"/>
    <col min="9" max="9" width="8.125" style="2" customWidth="1"/>
    <col min="10" max="10" width="7.875" style="4" customWidth="1"/>
    <col min="11" max="11" width="9.625" style="2" customWidth="1"/>
    <col min="12" max="12" width="10.875" style="2" customWidth="1"/>
    <col min="13" max="13" width="10.75" style="2" customWidth="1"/>
    <col min="14" max="14" width="10.875" style="2" customWidth="1"/>
    <col min="15" max="15" width="12.375" style="5" customWidth="1"/>
    <col min="16" max="16" width="12.375" style="2" customWidth="1"/>
    <col min="17" max="17" width="12.375" style="1" customWidth="1"/>
    <col min="18" max="18" width="16.625" style="1" customWidth="1"/>
    <col min="19" max="20" width="13.75" style="2" customWidth="1"/>
    <col min="21" max="21" width="20.375" style="2" customWidth="1"/>
    <col min="22" max="22" width="30" style="6" customWidth="1"/>
    <col min="23" max="16384" width="21" style="3"/>
  </cols>
  <sheetData>
    <row r="1" spans="1:26" ht="22.5" customHeight="1">
      <c r="A1" s="7" t="s">
        <v>31</v>
      </c>
      <c r="B1" s="7"/>
      <c r="F1" s="8" t="s">
        <v>32</v>
      </c>
      <c r="N1" s="5"/>
      <c r="O1" s="2"/>
      <c r="P1" s="1"/>
      <c r="R1" s="2"/>
      <c r="U1" s="6"/>
      <c r="V1" s="3"/>
    </row>
    <row r="2" spans="1:26" ht="38.25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1" t="s">
        <v>7</v>
      </c>
      <c r="H2" s="14" t="s">
        <v>8</v>
      </c>
      <c r="I2" s="14" t="s">
        <v>9</v>
      </c>
      <c r="J2" s="39" t="s">
        <v>10</v>
      </c>
      <c r="K2" s="40" t="s">
        <v>11</v>
      </c>
      <c r="L2" s="40" t="s">
        <v>12</v>
      </c>
      <c r="M2" s="41" t="s">
        <v>13</v>
      </c>
      <c r="N2" s="42" t="s">
        <v>14</v>
      </c>
      <c r="O2" s="43" t="s">
        <v>15</v>
      </c>
      <c r="P2" s="44" t="s">
        <v>16</v>
      </c>
      <c r="Q2" s="44" t="s">
        <v>17</v>
      </c>
      <c r="R2" s="80" t="s">
        <v>18</v>
      </c>
      <c r="S2" s="199" t="s">
        <v>33</v>
      </c>
      <c r="T2" s="199" t="s">
        <v>34</v>
      </c>
      <c r="U2" s="81" t="s">
        <v>19</v>
      </c>
      <c r="V2" s="3"/>
    </row>
    <row r="3" spans="1:26" ht="42" customHeight="1">
      <c r="A3" s="111" t="s">
        <v>35</v>
      </c>
      <c r="B3" s="193">
        <v>43159</v>
      </c>
      <c r="C3" s="23">
        <v>8077202</v>
      </c>
      <c r="D3" s="23" t="s">
        <v>36</v>
      </c>
      <c r="E3" s="24" t="s">
        <v>37</v>
      </c>
      <c r="F3" s="25" t="s">
        <v>38</v>
      </c>
      <c r="G3" s="193">
        <v>43367</v>
      </c>
      <c r="H3" s="193">
        <v>43381</v>
      </c>
      <c r="I3" s="28" t="s">
        <v>25</v>
      </c>
      <c r="J3" s="51">
        <v>3000</v>
      </c>
      <c r="K3" s="21">
        <v>4.8</v>
      </c>
      <c r="L3" s="46">
        <f t="shared" ref="L3" si="0">+K3*J3</f>
        <v>14400</v>
      </c>
      <c r="M3" s="209">
        <v>4.0890000000000004</v>
      </c>
      <c r="N3" s="21">
        <f t="shared" ref="N3:N21" si="1">+M3*J3</f>
        <v>12267</v>
      </c>
      <c r="O3" s="49">
        <f t="shared" ref="O3:O21" si="2">+K3-M3</f>
        <v>0.71099999999999897</v>
      </c>
      <c r="P3" s="57">
        <f t="shared" ref="P3:P29" si="3">+O3*J3</f>
        <v>2133</v>
      </c>
      <c r="Q3" s="57">
        <v>14400</v>
      </c>
      <c r="R3" s="192" t="s">
        <v>39</v>
      </c>
      <c r="S3" s="21">
        <v>0</v>
      </c>
      <c r="T3" s="21">
        <f t="shared" ref="T3:T21" si="4">+S3*J3</f>
        <v>0</v>
      </c>
      <c r="U3" s="83"/>
      <c r="V3" s="3"/>
      <c r="W3" s="84"/>
      <c r="X3" s="84"/>
      <c r="Y3" s="84"/>
      <c r="Z3" s="84"/>
    </row>
    <row r="4" spans="1:26" ht="42" customHeight="1">
      <c r="A4" s="111" t="s">
        <v>35</v>
      </c>
      <c r="B4" s="193">
        <v>43159</v>
      </c>
      <c r="C4" s="23">
        <v>8077202</v>
      </c>
      <c r="D4" s="23" t="s">
        <v>36</v>
      </c>
      <c r="E4" s="24" t="s">
        <v>37</v>
      </c>
      <c r="F4" s="25" t="s">
        <v>40</v>
      </c>
      <c r="G4" s="193">
        <v>43367</v>
      </c>
      <c r="H4" s="193">
        <v>43381</v>
      </c>
      <c r="I4" s="28" t="s">
        <v>25</v>
      </c>
      <c r="J4" s="51">
        <v>480</v>
      </c>
      <c r="K4" s="21">
        <v>5.65</v>
      </c>
      <c r="L4" s="46">
        <f t="shared" ref="L4:L7" si="5">+K4*J4</f>
        <v>2712</v>
      </c>
      <c r="M4" s="209">
        <v>4.6059999999999999</v>
      </c>
      <c r="N4" s="21">
        <f t="shared" si="1"/>
        <v>2210.88</v>
      </c>
      <c r="O4" s="49">
        <f t="shared" si="2"/>
        <v>1.044</v>
      </c>
      <c r="P4" s="57">
        <f t="shared" si="3"/>
        <v>501.12</v>
      </c>
      <c r="Q4" s="57">
        <v>2712</v>
      </c>
      <c r="R4" s="192" t="s">
        <v>39</v>
      </c>
      <c r="S4" s="21">
        <v>0</v>
      </c>
      <c r="T4" s="21">
        <f t="shared" si="4"/>
        <v>0</v>
      </c>
      <c r="U4" s="83"/>
      <c r="V4" s="3"/>
      <c r="W4" s="84"/>
      <c r="X4" s="84"/>
      <c r="Y4" s="84"/>
      <c r="Z4" s="84"/>
    </row>
    <row r="5" spans="1:26" ht="42" customHeight="1">
      <c r="A5" s="111" t="s">
        <v>41</v>
      </c>
      <c r="B5" s="193">
        <v>43192</v>
      </c>
      <c r="C5" s="23">
        <v>8105302</v>
      </c>
      <c r="D5" s="23" t="s">
        <v>42</v>
      </c>
      <c r="E5" s="24" t="s">
        <v>37</v>
      </c>
      <c r="F5" s="25" t="s">
        <v>38</v>
      </c>
      <c r="G5" s="193">
        <v>43375</v>
      </c>
      <c r="H5" s="193">
        <v>43399</v>
      </c>
      <c r="I5" s="28" t="s">
        <v>25</v>
      </c>
      <c r="J5" s="51">
        <v>1296</v>
      </c>
      <c r="K5" s="21">
        <v>5.85</v>
      </c>
      <c r="L5" s="46">
        <f t="shared" si="5"/>
        <v>7581.6</v>
      </c>
      <c r="M5" s="209">
        <v>5.35</v>
      </c>
      <c r="N5" s="21">
        <f t="shared" ref="N5" si="6">+M5*J5</f>
        <v>6933.6</v>
      </c>
      <c r="O5" s="49">
        <f t="shared" ref="O5" si="7">+K5-M5</f>
        <v>0.5</v>
      </c>
      <c r="P5" s="57">
        <f t="shared" ref="P5" si="8">+O5*J5</f>
        <v>648</v>
      </c>
      <c r="Q5" s="57">
        <v>7581.6</v>
      </c>
      <c r="R5" s="192" t="s">
        <v>39</v>
      </c>
      <c r="S5" s="21">
        <v>0</v>
      </c>
      <c r="T5" s="21">
        <f t="shared" ref="T5:T7" si="9">+S5*J5</f>
        <v>0</v>
      </c>
      <c r="U5" s="83"/>
      <c r="V5" s="3"/>
      <c r="W5" s="84"/>
      <c r="X5" s="84"/>
      <c r="Y5" s="84"/>
      <c r="Z5" s="84"/>
    </row>
    <row r="6" spans="1:26" ht="42" customHeight="1">
      <c r="A6" s="111" t="s">
        <v>41</v>
      </c>
      <c r="B6" s="193">
        <v>43192</v>
      </c>
      <c r="C6" s="23">
        <v>8105302</v>
      </c>
      <c r="D6" s="23" t="s">
        <v>42</v>
      </c>
      <c r="E6" s="24" t="s">
        <v>37</v>
      </c>
      <c r="F6" s="25" t="s">
        <v>40</v>
      </c>
      <c r="G6" s="193">
        <v>43375</v>
      </c>
      <c r="H6" s="193">
        <v>43399</v>
      </c>
      <c r="I6" s="28" t="s">
        <v>25</v>
      </c>
      <c r="J6" s="51">
        <v>336</v>
      </c>
      <c r="K6" s="21">
        <v>6.7</v>
      </c>
      <c r="L6" s="46">
        <f t="shared" si="5"/>
        <v>2251.1999999999998</v>
      </c>
      <c r="M6" s="209">
        <v>5.95</v>
      </c>
      <c r="N6" s="21">
        <f t="shared" ref="N6:N7" si="10">+M6*J6</f>
        <v>1999.2</v>
      </c>
      <c r="O6" s="49">
        <f t="shared" ref="O6:O7" si="11">+K6-M6</f>
        <v>0.75</v>
      </c>
      <c r="P6" s="57">
        <f t="shared" ref="P6:P7" si="12">+O6*J6</f>
        <v>252</v>
      </c>
      <c r="Q6" s="57">
        <v>2251.1999999999998</v>
      </c>
      <c r="R6" s="192" t="s">
        <v>39</v>
      </c>
      <c r="S6" s="21">
        <v>0</v>
      </c>
      <c r="T6" s="21">
        <f t="shared" si="9"/>
        <v>0</v>
      </c>
      <c r="U6" s="83"/>
      <c r="V6" s="3"/>
      <c r="W6" s="84"/>
      <c r="X6" s="84"/>
      <c r="Y6" s="84"/>
      <c r="Z6" s="84"/>
    </row>
    <row r="7" spans="1:26" ht="42" customHeight="1">
      <c r="A7" s="21" t="s">
        <v>43</v>
      </c>
      <c r="B7" s="193">
        <v>43305</v>
      </c>
      <c r="C7" s="23">
        <v>8167401</v>
      </c>
      <c r="D7" s="23" t="s">
        <v>44</v>
      </c>
      <c r="E7" s="24" t="s">
        <v>37</v>
      </c>
      <c r="F7" s="25" t="s">
        <v>45</v>
      </c>
      <c r="G7" s="193">
        <v>43375</v>
      </c>
      <c r="H7" s="193">
        <v>43399</v>
      </c>
      <c r="I7" s="28" t="s">
        <v>25</v>
      </c>
      <c r="J7" s="51">
        <v>1608</v>
      </c>
      <c r="K7" s="21">
        <v>1.74</v>
      </c>
      <c r="L7" s="46">
        <f t="shared" si="5"/>
        <v>2797.92</v>
      </c>
      <c r="M7" s="209">
        <v>1.4570000000000001</v>
      </c>
      <c r="N7" s="21">
        <f t="shared" si="10"/>
        <v>2342.8560000000002</v>
      </c>
      <c r="O7" s="49">
        <f t="shared" si="11"/>
        <v>0.28299999999999997</v>
      </c>
      <c r="P7" s="57">
        <f t="shared" si="12"/>
        <v>455.06400000000002</v>
      </c>
      <c r="Q7" s="57">
        <v>2797.92</v>
      </c>
      <c r="R7" s="21" t="s">
        <v>46</v>
      </c>
      <c r="S7" s="21">
        <v>0</v>
      </c>
      <c r="T7" s="21">
        <f t="shared" si="9"/>
        <v>0</v>
      </c>
      <c r="U7" s="83"/>
      <c r="V7" s="3"/>
      <c r="W7" s="84"/>
      <c r="X7" s="84"/>
      <c r="Y7" s="84"/>
      <c r="Z7" s="84"/>
    </row>
    <row r="8" spans="1:26" ht="42" customHeight="1">
      <c r="A8" s="21" t="s">
        <v>47</v>
      </c>
      <c r="B8" s="193">
        <v>43305</v>
      </c>
      <c r="C8" s="23">
        <v>8167601</v>
      </c>
      <c r="D8" s="23" t="s">
        <v>44</v>
      </c>
      <c r="E8" s="24" t="s">
        <v>37</v>
      </c>
      <c r="F8" s="25" t="s">
        <v>45</v>
      </c>
      <c r="G8" s="193">
        <v>43424</v>
      </c>
      <c r="H8" s="193">
        <v>43441</v>
      </c>
      <c r="I8" s="28" t="s">
        <v>25</v>
      </c>
      <c r="J8" s="51">
        <v>5424</v>
      </c>
      <c r="K8" s="21">
        <v>1.74</v>
      </c>
      <c r="L8" s="46">
        <f t="shared" ref="L8" si="13">+K8*J8</f>
        <v>9437.76</v>
      </c>
      <c r="M8" s="209">
        <v>1.4570000000000001</v>
      </c>
      <c r="N8" s="21">
        <f t="shared" ref="N8" si="14">+M8*J8</f>
        <v>7902.768</v>
      </c>
      <c r="O8" s="49">
        <f t="shared" ref="O8" si="15">+K8-M8</f>
        <v>0.28299999999999997</v>
      </c>
      <c r="P8" s="57">
        <f t="shared" ref="P8" si="16">+O8*J8</f>
        <v>1534.992</v>
      </c>
      <c r="Q8" s="206">
        <v>9437.76</v>
      </c>
      <c r="R8" s="21" t="s">
        <v>46</v>
      </c>
      <c r="S8" s="21">
        <v>0</v>
      </c>
      <c r="T8" s="21">
        <f t="shared" ref="T8" si="17">+S8*J8</f>
        <v>0</v>
      </c>
      <c r="U8" s="83"/>
      <c r="V8" s="3"/>
      <c r="W8" s="84"/>
      <c r="X8" s="84"/>
      <c r="Y8" s="84"/>
      <c r="Z8" s="84"/>
    </row>
    <row r="9" spans="1:26" ht="42" customHeight="1">
      <c r="A9" s="111" t="s">
        <v>48</v>
      </c>
      <c r="B9" s="193">
        <v>43306</v>
      </c>
      <c r="C9" s="23">
        <v>8167701</v>
      </c>
      <c r="D9" s="23" t="s">
        <v>49</v>
      </c>
      <c r="E9" s="24" t="s">
        <v>37</v>
      </c>
      <c r="F9" s="25" t="s">
        <v>50</v>
      </c>
      <c r="G9" s="193">
        <v>43444</v>
      </c>
      <c r="H9" s="193">
        <v>43441</v>
      </c>
      <c r="I9" s="28" t="s">
        <v>25</v>
      </c>
      <c r="J9" s="51">
        <v>4104</v>
      </c>
      <c r="K9" s="21">
        <v>3.45</v>
      </c>
      <c r="L9" s="46">
        <f t="shared" ref="L9" si="18">+K9*J9</f>
        <v>14158.8</v>
      </c>
      <c r="M9" s="209">
        <v>3.3</v>
      </c>
      <c r="N9" s="21">
        <f t="shared" si="1"/>
        <v>13543.2</v>
      </c>
      <c r="O9" s="49">
        <f t="shared" si="2"/>
        <v>0.15</v>
      </c>
      <c r="P9" s="57">
        <f t="shared" si="3"/>
        <v>615.60000000000196</v>
      </c>
      <c r="Q9" s="206">
        <v>14158.8</v>
      </c>
      <c r="R9" s="21" t="s">
        <v>46</v>
      </c>
      <c r="S9" s="21">
        <v>0</v>
      </c>
      <c r="T9" s="21">
        <f t="shared" si="4"/>
        <v>0</v>
      </c>
      <c r="U9" s="83"/>
      <c r="V9" s="3"/>
      <c r="W9" s="84"/>
      <c r="X9" s="84"/>
      <c r="Y9" s="84"/>
      <c r="Z9" s="84"/>
    </row>
    <row r="10" spans="1:26" ht="51">
      <c r="A10" s="21" t="s">
        <v>51</v>
      </c>
      <c r="B10" s="193">
        <v>43350</v>
      </c>
      <c r="C10" s="23">
        <v>8231301</v>
      </c>
      <c r="D10" s="23" t="s">
        <v>52</v>
      </c>
      <c r="E10" s="24" t="s">
        <v>37</v>
      </c>
      <c r="F10" s="25" t="s">
        <v>53</v>
      </c>
      <c r="G10" s="190">
        <v>43424</v>
      </c>
      <c r="H10" s="193">
        <v>43441</v>
      </c>
      <c r="I10" s="28" t="s">
        <v>25</v>
      </c>
      <c r="J10" s="51">
        <v>804</v>
      </c>
      <c r="K10" s="21">
        <v>2.7</v>
      </c>
      <c r="L10" s="46">
        <f t="shared" ref="L10:L14" si="19">+K10*J10</f>
        <v>2170.8000000000002</v>
      </c>
      <c r="M10" s="209">
        <v>2.4</v>
      </c>
      <c r="N10" s="21">
        <f t="shared" ref="N10:N14" si="20">+M10*J10</f>
        <v>1929.6</v>
      </c>
      <c r="O10" s="49">
        <f t="shared" ref="O10:O14" si="21">+K10-M10</f>
        <v>0.3</v>
      </c>
      <c r="P10" s="57">
        <f t="shared" ref="P10:P14" si="22">+O10*J10</f>
        <v>241.2</v>
      </c>
      <c r="Q10" s="206">
        <v>2170.8000000000002</v>
      </c>
      <c r="R10" s="21" t="s">
        <v>46</v>
      </c>
      <c r="S10" s="21">
        <v>0</v>
      </c>
      <c r="T10" s="21">
        <f t="shared" ref="T10:T14" si="23">+S10*J10</f>
        <v>0</v>
      </c>
      <c r="U10" s="83"/>
      <c r="V10" s="3"/>
      <c r="W10" s="84"/>
      <c r="X10" s="84"/>
      <c r="Y10" s="84"/>
      <c r="Z10" s="84"/>
    </row>
    <row r="11" spans="1:26" ht="51">
      <c r="A11" s="21" t="s">
        <v>51</v>
      </c>
      <c r="B11" s="193">
        <v>43350</v>
      </c>
      <c r="C11" s="23">
        <v>8231301</v>
      </c>
      <c r="D11" s="23" t="s">
        <v>52</v>
      </c>
      <c r="E11" s="24" t="s">
        <v>37</v>
      </c>
      <c r="F11" s="25" t="s">
        <v>54</v>
      </c>
      <c r="G11" s="190">
        <v>43424</v>
      </c>
      <c r="H11" s="193">
        <v>43441</v>
      </c>
      <c r="I11" s="28" t="s">
        <v>25</v>
      </c>
      <c r="J11" s="51">
        <v>1464</v>
      </c>
      <c r="K11" s="21">
        <v>2.7</v>
      </c>
      <c r="L11" s="46">
        <f t="shared" ref="L11" si="24">+K11*J11</f>
        <v>3952.8</v>
      </c>
      <c r="M11" s="209">
        <v>2.2999999999999998</v>
      </c>
      <c r="N11" s="21">
        <f t="shared" ref="N11" si="25">+M11*J11</f>
        <v>3367.2</v>
      </c>
      <c r="O11" s="49">
        <f t="shared" ref="O11" si="26">+K11-M11</f>
        <v>0.4</v>
      </c>
      <c r="P11" s="57">
        <f t="shared" ref="P11" si="27">+O11*J11</f>
        <v>585.6</v>
      </c>
      <c r="Q11" s="206">
        <v>3952.8</v>
      </c>
      <c r="R11" s="21" t="s">
        <v>46</v>
      </c>
      <c r="S11" s="21">
        <v>0</v>
      </c>
      <c r="T11" s="21">
        <f t="shared" ref="T11" si="28">+S11*J11</f>
        <v>0</v>
      </c>
      <c r="U11" s="83"/>
      <c r="V11" s="3"/>
      <c r="W11" s="84"/>
      <c r="X11" s="84"/>
      <c r="Y11" s="84"/>
      <c r="Z11" s="84"/>
    </row>
    <row r="12" spans="1:26" ht="51">
      <c r="A12" s="21" t="s">
        <v>51</v>
      </c>
      <c r="B12" s="193">
        <v>43350</v>
      </c>
      <c r="C12" s="23">
        <v>8231301</v>
      </c>
      <c r="D12" s="23" t="s">
        <v>52</v>
      </c>
      <c r="E12" s="24" t="s">
        <v>37</v>
      </c>
      <c r="F12" s="25" t="s">
        <v>55</v>
      </c>
      <c r="G12" s="190">
        <v>43424</v>
      </c>
      <c r="H12" s="193">
        <v>43441</v>
      </c>
      <c r="I12" s="28" t="s">
        <v>25</v>
      </c>
      <c r="J12" s="51">
        <v>276</v>
      </c>
      <c r="K12" s="21">
        <v>2.97</v>
      </c>
      <c r="L12" s="46">
        <f t="shared" si="19"/>
        <v>819.72</v>
      </c>
      <c r="M12" s="209">
        <v>2.4</v>
      </c>
      <c r="N12" s="21">
        <f t="shared" si="20"/>
        <v>662.4</v>
      </c>
      <c r="O12" s="49">
        <f t="shared" si="21"/>
        <v>0.56999999999999995</v>
      </c>
      <c r="P12" s="57">
        <f t="shared" si="22"/>
        <v>157.32</v>
      </c>
      <c r="Q12" s="206">
        <v>819.72</v>
      </c>
      <c r="R12" s="21" t="s">
        <v>46</v>
      </c>
      <c r="S12" s="21">
        <v>0</v>
      </c>
      <c r="T12" s="21">
        <f t="shared" si="23"/>
        <v>0</v>
      </c>
      <c r="U12" s="83"/>
      <c r="V12" s="3"/>
      <c r="W12" s="84"/>
      <c r="X12" s="84"/>
      <c r="Y12" s="84"/>
      <c r="Z12" s="84"/>
    </row>
    <row r="13" spans="1:26" ht="51">
      <c r="A13" s="21" t="s">
        <v>51</v>
      </c>
      <c r="B13" s="193">
        <v>43350</v>
      </c>
      <c r="C13" s="23">
        <v>8231301</v>
      </c>
      <c r="D13" s="23" t="s">
        <v>52</v>
      </c>
      <c r="E13" s="24" t="s">
        <v>37</v>
      </c>
      <c r="F13" s="25" t="s">
        <v>56</v>
      </c>
      <c r="G13" s="190">
        <v>43424</v>
      </c>
      <c r="H13" s="193">
        <v>43441</v>
      </c>
      <c r="I13" s="28" t="s">
        <v>25</v>
      </c>
      <c r="J13" s="51">
        <v>516</v>
      </c>
      <c r="K13" s="21">
        <v>2.97</v>
      </c>
      <c r="L13" s="46">
        <f t="shared" si="19"/>
        <v>1532.52</v>
      </c>
      <c r="M13" s="209">
        <v>2.2999999999999998</v>
      </c>
      <c r="N13" s="21">
        <f t="shared" si="20"/>
        <v>1186.8</v>
      </c>
      <c r="O13" s="49">
        <f t="shared" si="21"/>
        <v>0.67</v>
      </c>
      <c r="P13" s="57">
        <f t="shared" si="22"/>
        <v>345.72</v>
      </c>
      <c r="Q13" s="206">
        <v>1532.52</v>
      </c>
      <c r="R13" s="21" t="s">
        <v>46</v>
      </c>
      <c r="S13" s="21">
        <v>0</v>
      </c>
      <c r="T13" s="21">
        <f t="shared" si="23"/>
        <v>0</v>
      </c>
      <c r="U13" s="83"/>
      <c r="V13" s="3"/>
      <c r="W13" s="84"/>
      <c r="X13" s="84"/>
      <c r="Y13" s="84"/>
      <c r="Z13" s="84"/>
    </row>
    <row r="14" spans="1:26" ht="42" customHeight="1">
      <c r="A14" s="202" t="s">
        <v>57</v>
      </c>
      <c r="B14" s="193">
        <v>43306</v>
      </c>
      <c r="C14" s="23">
        <v>8167702</v>
      </c>
      <c r="D14" s="23" t="s">
        <v>49</v>
      </c>
      <c r="E14" s="24" t="s">
        <v>37</v>
      </c>
      <c r="F14" s="25" t="s">
        <v>58</v>
      </c>
      <c r="G14" s="190">
        <v>43501</v>
      </c>
      <c r="H14" s="190">
        <v>43517</v>
      </c>
      <c r="I14" s="28" t="s">
        <v>25</v>
      </c>
      <c r="J14" s="58">
        <v>4272</v>
      </c>
      <c r="K14" s="29">
        <v>3.45</v>
      </c>
      <c r="L14" s="151">
        <f t="shared" si="19"/>
        <v>14738.4</v>
      </c>
      <c r="M14" s="210">
        <v>3.3</v>
      </c>
      <c r="N14" s="21">
        <f t="shared" si="20"/>
        <v>14097.6</v>
      </c>
      <c r="O14" s="49">
        <f t="shared" si="21"/>
        <v>0.15</v>
      </c>
      <c r="P14" s="57">
        <f t="shared" si="22"/>
        <v>640.800000000002</v>
      </c>
      <c r="Q14" s="206">
        <v>14738.4</v>
      </c>
      <c r="R14" s="21" t="s">
        <v>46</v>
      </c>
      <c r="S14" s="21">
        <v>0</v>
      </c>
      <c r="T14" s="21">
        <f t="shared" si="23"/>
        <v>0</v>
      </c>
      <c r="U14" s="83"/>
      <c r="V14" s="3"/>
      <c r="W14" s="84"/>
      <c r="X14" s="84"/>
      <c r="Y14" s="84"/>
      <c r="Z14" s="84"/>
    </row>
    <row r="15" spans="1:26" s="90" customFormat="1" ht="42" customHeight="1">
      <c r="A15" s="202" t="s">
        <v>59</v>
      </c>
      <c r="B15" s="190">
        <v>43305</v>
      </c>
      <c r="C15" s="16">
        <v>8167602</v>
      </c>
      <c r="D15" s="16" t="s">
        <v>44</v>
      </c>
      <c r="E15" s="200" t="s">
        <v>37</v>
      </c>
      <c r="F15" s="108" t="s">
        <v>45</v>
      </c>
      <c r="G15" s="190">
        <v>43501</v>
      </c>
      <c r="H15" s="190">
        <v>43517</v>
      </c>
      <c r="I15" s="20" t="s">
        <v>25</v>
      </c>
      <c r="J15" s="201">
        <v>6475</v>
      </c>
      <c r="K15" s="202">
        <v>1.74</v>
      </c>
      <c r="L15" s="46">
        <f t="shared" ref="L15" si="29">+K15*J15</f>
        <v>11266.5</v>
      </c>
      <c r="M15" s="203">
        <f>1.55*6%+0.19</f>
        <v>0.28299999999999997</v>
      </c>
      <c r="N15" s="211">
        <f t="shared" ref="N15" si="30">+M15*J15</f>
        <v>1832.425</v>
      </c>
      <c r="O15" s="202">
        <f t="shared" ref="O15" si="31">+K15-M15</f>
        <v>1.4570000000000001</v>
      </c>
      <c r="P15" s="206">
        <f t="shared" ref="P15:P17" si="32">+O15*J15</f>
        <v>9434.0750000000007</v>
      </c>
      <c r="Q15" s="206">
        <v>11266.5</v>
      </c>
      <c r="R15" s="202" t="s">
        <v>46</v>
      </c>
      <c r="S15" s="202">
        <v>0</v>
      </c>
      <c r="T15" s="202">
        <f t="shared" ref="T15" si="33">+S15*J15</f>
        <v>0</v>
      </c>
      <c r="U15" s="214"/>
      <c r="V15" s="129"/>
      <c r="W15" s="129"/>
      <c r="X15" s="129"/>
      <c r="Y15" s="129"/>
      <c r="Z15" s="129"/>
    </row>
    <row r="16" spans="1:26" ht="51">
      <c r="A16" s="202" t="s">
        <v>60</v>
      </c>
      <c r="B16" s="193">
        <v>43350</v>
      </c>
      <c r="C16" s="23">
        <v>8231302</v>
      </c>
      <c r="D16" s="23" t="s">
        <v>52</v>
      </c>
      <c r="E16" s="24" t="s">
        <v>37</v>
      </c>
      <c r="F16" s="25" t="s">
        <v>53</v>
      </c>
      <c r="G16" s="190">
        <v>43506</v>
      </c>
      <c r="H16" s="190">
        <v>43517</v>
      </c>
      <c r="I16" s="28" t="s">
        <v>25</v>
      </c>
      <c r="J16" s="58">
        <v>732</v>
      </c>
      <c r="K16" s="21">
        <v>2.7</v>
      </c>
      <c r="L16" s="46">
        <f t="shared" ref="L16:L25" si="34">+K16*J16</f>
        <v>1976.4</v>
      </c>
      <c r="M16" s="209">
        <v>2.4</v>
      </c>
      <c r="N16" s="21">
        <f t="shared" si="1"/>
        <v>1756.8</v>
      </c>
      <c r="O16" s="49">
        <f t="shared" si="2"/>
        <v>0.3</v>
      </c>
      <c r="P16" s="57">
        <f t="shared" si="32"/>
        <v>219.6</v>
      </c>
      <c r="Q16" s="206">
        <v>1976.4</v>
      </c>
      <c r="R16" s="21" t="s">
        <v>46</v>
      </c>
      <c r="S16" s="21">
        <v>0</v>
      </c>
      <c r="T16" s="21">
        <f t="shared" si="4"/>
        <v>0</v>
      </c>
      <c r="U16" s="83"/>
      <c r="V16" s="3"/>
      <c r="W16" s="84"/>
      <c r="X16" s="84"/>
      <c r="Y16" s="84"/>
      <c r="Z16" s="84"/>
    </row>
    <row r="17" spans="1:26" ht="51">
      <c r="A17" s="202" t="s">
        <v>60</v>
      </c>
      <c r="B17" s="193">
        <v>43350</v>
      </c>
      <c r="C17" s="23">
        <v>8231302</v>
      </c>
      <c r="D17" s="23" t="s">
        <v>52</v>
      </c>
      <c r="E17" s="24" t="s">
        <v>37</v>
      </c>
      <c r="F17" s="25" t="s">
        <v>54</v>
      </c>
      <c r="G17" s="190">
        <v>43506</v>
      </c>
      <c r="H17" s="190">
        <v>43517</v>
      </c>
      <c r="I17" s="28" t="s">
        <v>25</v>
      </c>
      <c r="J17" s="58">
        <v>1440</v>
      </c>
      <c r="K17" s="21">
        <v>2.7</v>
      </c>
      <c r="L17" s="46">
        <f t="shared" ref="L17" si="35">+K17*J17</f>
        <v>3888</v>
      </c>
      <c r="M17" s="209">
        <v>2.2999999999999998</v>
      </c>
      <c r="N17" s="21">
        <f t="shared" ref="N17" si="36">+M17*J17</f>
        <v>3312</v>
      </c>
      <c r="O17" s="49">
        <f t="shared" ref="O17" si="37">+K17-M17</f>
        <v>0.4</v>
      </c>
      <c r="P17" s="57">
        <f t="shared" si="32"/>
        <v>576</v>
      </c>
      <c r="Q17" s="206">
        <v>3888</v>
      </c>
      <c r="R17" s="21" t="s">
        <v>46</v>
      </c>
      <c r="S17" s="21">
        <v>0</v>
      </c>
      <c r="T17" s="21">
        <f t="shared" ref="T17" si="38">+S17*J17</f>
        <v>0</v>
      </c>
      <c r="U17" s="83"/>
      <c r="V17" s="3"/>
      <c r="W17" s="84"/>
      <c r="X17" s="84"/>
      <c r="Y17" s="84"/>
      <c r="Z17" s="84"/>
    </row>
    <row r="18" spans="1:26" ht="51">
      <c r="A18" s="202" t="s">
        <v>60</v>
      </c>
      <c r="B18" s="193">
        <v>43350</v>
      </c>
      <c r="C18" s="23">
        <v>8231302</v>
      </c>
      <c r="D18" s="23" t="s">
        <v>52</v>
      </c>
      <c r="E18" s="24" t="s">
        <v>37</v>
      </c>
      <c r="F18" s="25" t="s">
        <v>55</v>
      </c>
      <c r="G18" s="190">
        <v>43506</v>
      </c>
      <c r="H18" s="190">
        <v>43517</v>
      </c>
      <c r="I18" s="28" t="s">
        <v>25</v>
      </c>
      <c r="J18" s="58">
        <v>228</v>
      </c>
      <c r="K18" s="21">
        <v>2.97</v>
      </c>
      <c r="L18" s="46">
        <f t="shared" si="34"/>
        <v>677.16</v>
      </c>
      <c r="M18" s="209">
        <v>2.4</v>
      </c>
      <c r="N18" s="21">
        <f t="shared" si="1"/>
        <v>547.20000000000005</v>
      </c>
      <c r="O18" s="49">
        <f t="shared" si="2"/>
        <v>0.56999999999999995</v>
      </c>
      <c r="P18" s="57">
        <f t="shared" si="3"/>
        <v>129.96</v>
      </c>
      <c r="Q18" s="206">
        <v>677.16</v>
      </c>
      <c r="R18" s="21" t="s">
        <v>46</v>
      </c>
      <c r="S18" s="21">
        <v>0</v>
      </c>
      <c r="T18" s="21">
        <f t="shared" si="4"/>
        <v>0</v>
      </c>
      <c r="U18" s="83"/>
      <c r="V18" s="3"/>
      <c r="W18" s="84"/>
      <c r="X18" s="84"/>
      <c r="Y18" s="84"/>
      <c r="Z18" s="84"/>
    </row>
    <row r="19" spans="1:26" ht="51">
      <c r="A19" s="202" t="s">
        <v>60</v>
      </c>
      <c r="B19" s="193">
        <v>43350</v>
      </c>
      <c r="C19" s="23">
        <v>8231302</v>
      </c>
      <c r="D19" s="23" t="s">
        <v>52</v>
      </c>
      <c r="E19" s="24" t="s">
        <v>37</v>
      </c>
      <c r="F19" s="25" t="s">
        <v>56</v>
      </c>
      <c r="G19" s="190">
        <v>43506</v>
      </c>
      <c r="H19" s="190">
        <v>43517</v>
      </c>
      <c r="I19" s="28" t="s">
        <v>25</v>
      </c>
      <c r="J19" s="58">
        <v>456</v>
      </c>
      <c r="K19" s="21">
        <v>2.97</v>
      </c>
      <c r="L19" s="46">
        <f t="shared" ref="L19" si="39">+K19*J19</f>
        <v>1354.32</v>
      </c>
      <c r="M19" s="209">
        <v>2.2999999999999998</v>
      </c>
      <c r="N19" s="21">
        <f t="shared" ref="N19" si="40">+M19*J19</f>
        <v>1048.8</v>
      </c>
      <c r="O19" s="49">
        <f t="shared" ref="O19" si="41">+K19-M19</f>
        <v>0.67</v>
      </c>
      <c r="P19" s="57">
        <f t="shared" ref="P19" si="42">+O19*J19</f>
        <v>305.52</v>
      </c>
      <c r="Q19" s="206">
        <v>1354.32</v>
      </c>
      <c r="R19" s="21" t="s">
        <v>46</v>
      </c>
      <c r="S19" s="21">
        <v>0</v>
      </c>
      <c r="T19" s="21">
        <f t="shared" ref="T19" si="43">+S19*J19</f>
        <v>0</v>
      </c>
      <c r="U19" s="83"/>
      <c r="V19" s="3"/>
      <c r="W19" s="84"/>
      <c r="X19" s="84"/>
      <c r="Y19" s="84"/>
      <c r="Z19" s="84"/>
    </row>
    <row r="20" spans="1:26" ht="42" customHeight="1">
      <c r="A20" s="202" t="s">
        <v>254</v>
      </c>
      <c r="B20" s="193">
        <v>43396</v>
      </c>
      <c r="C20" s="23" t="s">
        <v>61</v>
      </c>
      <c r="D20" s="23" t="s">
        <v>49</v>
      </c>
      <c r="E20" s="24" t="s">
        <v>37</v>
      </c>
      <c r="F20" s="25" t="s">
        <v>58</v>
      </c>
      <c r="G20" s="190">
        <v>43501</v>
      </c>
      <c r="H20" s="190">
        <v>43517</v>
      </c>
      <c r="I20" s="28" t="s">
        <v>25</v>
      </c>
      <c r="J20" s="51">
        <v>3108</v>
      </c>
      <c r="K20" s="21">
        <v>3.7</v>
      </c>
      <c r="L20" s="46">
        <f t="shared" si="34"/>
        <v>11499.6</v>
      </c>
      <c r="M20" s="209">
        <v>3.45</v>
      </c>
      <c r="N20" s="21">
        <f t="shared" si="1"/>
        <v>10722.6</v>
      </c>
      <c r="O20" s="49">
        <f t="shared" si="2"/>
        <v>0.25</v>
      </c>
      <c r="P20" s="57">
        <f t="shared" si="3"/>
        <v>777</v>
      </c>
      <c r="Q20" s="206">
        <v>11499.6</v>
      </c>
      <c r="R20" s="21" t="s">
        <v>46</v>
      </c>
      <c r="S20" s="21">
        <v>0</v>
      </c>
      <c r="T20" s="21">
        <f t="shared" si="4"/>
        <v>0</v>
      </c>
      <c r="U20" s="83"/>
      <c r="V20" s="84"/>
      <c r="W20" s="84"/>
      <c r="X20" s="84"/>
      <c r="Y20" s="84"/>
      <c r="Z20" s="84"/>
    </row>
    <row r="21" spans="1:26" ht="42" customHeight="1">
      <c r="A21" s="202" t="s">
        <v>255</v>
      </c>
      <c r="B21" s="193">
        <v>43437</v>
      </c>
      <c r="C21" s="23">
        <v>8294901</v>
      </c>
      <c r="D21" s="23" t="s">
        <v>44</v>
      </c>
      <c r="E21" s="24" t="s">
        <v>37</v>
      </c>
      <c r="F21" s="25" t="s">
        <v>45</v>
      </c>
      <c r="G21" s="190">
        <v>43535</v>
      </c>
      <c r="H21" s="27"/>
      <c r="I21" s="28" t="s">
        <v>25</v>
      </c>
      <c r="J21" s="51">
        <v>6192</v>
      </c>
      <c r="K21" s="21">
        <v>1.74</v>
      </c>
      <c r="L21" s="46">
        <f t="shared" si="34"/>
        <v>10774.08</v>
      </c>
      <c r="M21" s="209">
        <v>1.5509999999999999</v>
      </c>
      <c r="N21" s="212">
        <f t="shared" si="1"/>
        <v>9603.7919999999995</v>
      </c>
      <c r="O21" s="21">
        <f t="shared" si="2"/>
        <v>0.189</v>
      </c>
      <c r="P21" s="57">
        <f t="shared" si="3"/>
        <v>1170.288</v>
      </c>
      <c r="Q21" s="57"/>
      <c r="R21" s="21" t="s">
        <v>46</v>
      </c>
      <c r="S21" s="21">
        <v>0</v>
      </c>
      <c r="T21" s="21">
        <f t="shared" si="4"/>
        <v>0</v>
      </c>
      <c r="U21" s="85"/>
      <c r="V21" s="84"/>
      <c r="W21" s="84"/>
      <c r="X21" s="84"/>
      <c r="Y21" s="84"/>
      <c r="Z21" s="84"/>
    </row>
    <row r="22" spans="1:26" s="90" customFormat="1" ht="42" customHeight="1">
      <c r="A22" s="101"/>
      <c r="B22" s="190">
        <v>43494</v>
      </c>
      <c r="C22" s="16">
        <v>8237901</v>
      </c>
      <c r="D22" s="16" t="s">
        <v>62</v>
      </c>
      <c r="E22" s="200" t="s">
        <v>37</v>
      </c>
      <c r="F22" s="108" t="s">
        <v>63</v>
      </c>
      <c r="G22" s="190">
        <v>43682</v>
      </c>
      <c r="H22" s="190"/>
      <c r="I22" s="20" t="s">
        <v>25</v>
      </c>
      <c r="J22" s="201">
        <v>2172</v>
      </c>
      <c r="K22" s="202">
        <v>4.4000000000000004</v>
      </c>
      <c r="L22" s="46">
        <f t="shared" si="34"/>
        <v>9556.7999999999993</v>
      </c>
      <c r="M22" s="203">
        <f>4.3*0.94</f>
        <v>4.0419999999999998</v>
      </c>
      <c r="N22" s="202">
        <f>M22*J22</f>
        <v>8779.2240000000002</v>
      </c>
      <c r="O22" s="204">
        <f>4.3*6%+0.1</f>
        <v>0.35799999999999998</v>
      </c>
      <c r="P22" s="205">
        <f t="shared" si="3"/>
        <v>777.57600000000002</v>
      </c>
      <c r="Q22" s="206"/>
      <c r="R22" s="207" t="s">
        <v>64</v>
      </c>
      <c r="S22" s="202">
        <v>0</v>
      </c>
      <c r="T22" s="202">
        <f t="shared" ref="T22:T26" si="44">+S22*J22</f>
        <v>0</v>
      </c>
      <c r="U22" s="208"/>
      <c r="W22" s="129"/>
      <c r="X22" s="129"/>
      <c r="Y22" s="129"/>
      <c r="Z22" s="129"/>
    </row>
    <row r="23" spans="1:26" s="90" customFormat="1" ht="42" customHeight="1">
      <c r="A23" s="101"/>
      <c r="B23" s="190">
        <v>43494</v>
      </c>
      <c r="C23" s="16">
        <v>8237901</v>
      </c>
      <c r="D23" s="16" t="s">
        <v>62</v>
      </c>
      <c r="E23" s="200" t="s">
        <v>37</v>
      </c>
      <c r="F23" s="108" t="s">
        <v>65</v>
      </c>
      <c r="G23" s="190">
        <v>43682</v>
      </c>
      <c r="H23" s="190"/>
      <c r="I23" s="20" t="s">
        <v>25</v>
      </c>
      <c r="J23" s="201">
        <v>300</v>
      </c>
      <c r="K23" s="202">
        <v>4.5999999999999996</v>
      </c>
      <c r="L23" s="46">
        <f t="shared" si="34"/>
        <v>1380</v>
      </c>
      <c r="M23" s="203">
        <f>4.3*0.94</f>
        <v>4.0419999999999998</v>
      </c>
      <c r="N23" s="202">
        <f t="shared" ref="N23:N29" si="45">M23*J23</f>
        <v>1212.5999999999999</v>
      </c>
      <c r="O23" s="204">
        <f>4.3*6%+0.3</f>
        <v>0.55800000000000005</v>
      </c>
      <c r="P23" s="205">
        <f t="shared" si="3"/>
        <v>167.4</v>
      </c>
      <c r="Q23" s="206"/>
      <c r="R23" s="207" t="s">
        <v>64</v>
      </c>
      <c r="S23" s="202">
        <v>0</v>
      </c>
      <c r="T23" s="202">
        <f t="shared" ref="T23:T24" si="46">+S23*J23</f>
        <v>0</v>
      </c>
      <c r="U23" s="208"/>
      <c r="W23" s="129"/>
      <c r="X23" s="129"/>
      <c r="Y23" s="129"/>
      <c r="Z23" s="129"/>
    </row>
    <row r="24" spans="1:26" s="90" customFormat="1" ht="42" customHeight="1">
      <c r="A24" s="101"/>
      <c r="B24" s="190">
        <v>43494</v>
      </c>
      <c r="C24" s="16">
        <v>8237901</v>
      </c>
      <c r="D24" s="16" t="s">
        <v>62</v>
      </c>
      <c r="E24" s="200" t="s">
        <v>37</v>
      </c>
      <c r="F24" s="108" t="s">
        <v>66</v>
      </c>
      <c r="G24" s="190">
        <v>43682</v>
      </c>
      <c r="H24" s="190"/>
      <c r="I24" s="20" t="s">
        <v>25</v>
      </c>
      <c r="J24" s="201">
        <v>468</v>
      </c>
      <c r="K24" s="202">
        <v>5.0999999999999996</v>
      </c>
      <c r="L24" s="46">
        <f t="shared" si="34"/>
        <v>2386.8000000000002</v>
      </c>
      <c r="M24" s="203">
        <f>5*0.94</f>
        <v>4.7</v>
      </c>
      <c r="N24" s="202">
        <f t="shared" si="45"/>
        <v>2199.6</v>
      </c>
      <c r="O24" s="204">
        <f>5*6%+0.1</f>
        <v>0.4</v>
      </c>
      <c r="P24" s="205">
        <f t="shared" si="3"/>
        <v>187.2</v>
      </c>
      <c r="Q24" s="206"/>
      <c r="R24" s="207" t="s">
        <v>64</v>
      </c>
      <c r="S24" s="202">
        <v>0</v>
      </c>
      <c r="T24" s="202">
        <f t="shared" si="46"/>
        <v>0</v>
      </c>
      <c r="U24" s="208"/>
      <c r="W24" s="129"/>
      <c r="X24" s="129"/>
      <c r="Y24" s="129"/>
      <c r="Z24" s="129"/>
    </row>
    <row r="25" spans="1:26" s="90" customFormat="1" ht="42" customHeight="1">
      <c r="A25" s="101"/>
      <c r="B25" s="190">
        <v>43494</v>
      </c>
      <c r="C25" s="16">
        <v>8237901</v>
      </c>
      <c r="D25" s="16" t="s">
        <v>62</v>
      </c>
      <c r="E25" s="200" t="s">
        <v>37</v>
      </c>
      <c r="F25" s="108" t="s">
        <v>67</v>
      </c>
      <c r="G25" s="190">
        <v>43682</v>
      </c>
      <c r="H25" s="190"/>
      <c r="I25" s="20" t="s">
        <v>25</v>
      </c>
      <c r="J25" s="201">
        <v>72</v>
      </c>
      <c r="K25" s="202">
        <v>5.3</v>
      </c>
      <c r="L25" s="46">
        <f t="shared" si="34"/>
        <v>381.6</v>
      </c>
      <c r="M25" s="203">
        <f>5*0.94</f>
        <v>4.7</v>
      </c>
      <c r="N25" s="202">
        <f t="shared" si="45"/>
        <v>338.4</v>
      </c>
      <c r="O25" s="204">
        <f>5*6%+0.3</f>
        <v>0.6</v>
      </c>
      <c r="P25" s="205">
        <f t="shared" si="3"/>
        <v>43.2</v>
      </c>
      <c r="Q25" s="206"/>
      <c r="R25" s="207" t="s">
        <v>64</v>
      </c>
      <c r="S25" s="202">
        <v>0</v>
      </c>
      <c r="T25" s="202">
        <f t="shared" ref="T25" si="47">+S25*J25</f>
        <v>0</v>
      </c>
      <c r="U25" s="208"/>
      <c r="W25" s="129"/>
      <c r="X25" s="129"/>
      <c r="Y25" s="129"/>
      <c r="Z25" s="129"/>
    </row>
    <row r="26" spans="1:26" s="90" customFormat="1" ht="42" customHeight="1">
      <c r="A26" s="101"/>
      <c r="B26" s="190">
        <v>43494</v>
      </c>
      <c r="C26" s="16">
        <v>8237902</v>
      </c>
      <c r="D26" s="16" t="s">
        <v>62</v>
      </c>
      <c r="E26" s="200" t="s">
        <v>37</v>
      </c>
      <c r="F26" s="108" t="s">
        <v>63</v>
      </c>
      <c r="G26" s="190">
        <v>43731</v>
      </c>
      <c r="H26" s="190"/>
      <c r="I26" s="20" t="s">
        <v>25</v>
      </c>
      <c r="J26" s="201">
        <v>2868</v>
      </c>
      <c r="K26" s="202">
        <v>4.4000000000000004</v>
      </c>
      <c r="L26" s="46">
        <f>J26*K26</f>
        <v>12619.2</v>
      </c>
      <c r="M26" s="203">
        <f>4.3*0.94</f>
        <v>4.0419999999999998</v>
      </c>
      <c r="N26" s="202">
        <f t="shared" si="45"/>
        <v>11592.456</v>
      </c>
      <c r="O26" s="204">
        <f>4.3*6%+0.1</f>
        <v>0.35799999999999998</v>
      </c>
      <c r="P26" s="205">
        <f t="shared" si="3"/>
        <v>1026.7439999999999</v>
      </c>
      <c r="Q26" s="206"/>
      <c r="R26" s="207" t="s">
        <v>64</v>
      </c>
      <c r="S26" s="202">
        <v>0</v>
      </c>
      <c r="T26" s="202">
        <f t="shared" si="44"/>
        <v>0</v>
      </c>
      <c r="U26" s="208"/>
      <c r="W26" s="129"/>
      <c r="X26" s="129"/>
      <c r="Y26" s="129"/>
      <c r="Z26" s="129"/>
    </row>
    <row r="27" spans="1:26" s="90" customFormat="1" ht="42" customHeight="1">
      <c r="A27" s="101"/>
      <c r="B27" s="190">
        <v>43494</v>
      </c>
      <c r="C27" s="16">
        <v>8237902</v>
      </c>
      <c r="D27" s="16" t="s">
        <v>62</v>
      </c>
      <c r="E27" s="200" t="s">
        <v>37</v>
      </c>
      <c r="F27" s="108" t="s">
        <v>65</v>
      </c>
      <c r="G27" s="190">
        <v>43731</v>
      </c>
      <c r="H27" s="190"/>
      <c r="I27" s="20" t="s">
        <v>25</v>
      </c>
      <c r="J27" s="201">
        <v>384</v>
      </c>
      <c r="K27" s="202">
        <v>4.5999999999999996</v>
      </c>
      <c r="L27" s="46">
        <f t="shared" ref="L27:L29" si="48">J27*K27</f>
        <v>1766.4</v>
      </c>
      <c r="M27" s="203">
        <f>4.3*0.94</f>
        <v>4.0419999999999998</v>
      </c>
      <c r="N27" s="202">
        <f t="shared" si="45"/>
        <v>1552.1279999999999</v>
      </c>
      <c r="O27" s="204">
        <f>4.3*6%+0.3</f>
        <v>0.55800000000000005</v>
      </c>
      <c r="P27" s="205">
        <f t="shared" si="3"/>
        <v>214.27199999999999</v>
      </c>
      <c r="Q27" s="206"/>
      <c r="R27" s="207" t="s">
        <v>64</v>
      </c>
      <c r="S27" s="202">
        <v>0</v>
      </c>
      <c r="T27" s="202">
        <f t="shared" ref="T27:T28" si="49">+S27*J27</f>
        <v>0</v>
      </c>
      <c r="U27" s="208"/>
      <c r="W27" s="129"/>
      <c r="X27" s="129"/>
      <c r="Y27" s="129"/>
      <c r="Z27" s="129"/>
    </row>
    <row r="28" spans="1:26" s="90" customFormat="1" ht="42" customHeight="1">
      <c r="A28" s="101"/>
      <c r="B28" s="190">
        <v>43494</v>
      </c>
      <c r="C28" s="16">
        <v>8237902</v>
      </c>
      <c r="D28" s="16" t="s">
        <v>62</v>
      </c>
      <c r="E28" s="200" t="s">
        <v>37</v>
      </c>
      <c r="F28" s="108" t="s">
        <v>66</v>
      </c>
      <c r="G28" s="190">
        <v>43731</v>
      </c>
      <c r="H28" s="190"/>
      <c r="I28" s="20" t="s">
        <v>25</v>
      </c>
      <c r="J28" s="201">
        <v>444</v>
      </c>
      <c r="K28" s="202">
        <v>5.0999999999999996</v>
      </c>
      <c r="L28" s="46">
        <f t="shared" si="48"/>
        <v>2264.4</v>
      </c>
      <c r="M28" s="203">
        <f>5*0.94</f>
        <v>4.7</v>
      </c>
      <c r="N28" s="202">
        <f t="shared" si="45"/>
        <v>2086.8000000000002</v>
      </c>
      <c r="O28" s="204">
        <f>5*6%+0.1</f>
        <v>0.4</v>
      </c>
      <c r="P28" s="205">
        <f t="shared" si="3"/>
        <v>177.6</v>
      </c>
      <c r="Q28" s="206"/>
      <c r="R28" s="207" t="s">
        <v>64</v>
      </c>
      <c r="S28" s="202">
        <v>0</v>
      </c>
      <c r="T28" s="202">
        <f t="shared" si="49"/>
        <v>0</v>
      </c>
      <c r="U28" s="208"/>
      <c r="W28" s="129"/>
      <c r="X28" s="129"/>
      <c r="Y28" s="129"/>
      <c r="Z28" s="129"/>
    </row>
    <row r="29" spans="1:26" s="90" customFormat="1" ht="42" customHeight="1">
      <c r="A29" s="101"/>
      <c r="B29" s="190">
        <v>43494</v>
      </c>
      <c r="C29" s="16">
        <v>8237902</v>
      </c>
      <c r="D29" s="16" t="s">
        <v>62</v>
      </c>
      <c r="E29" s="200" t="s">
        <v>37</v>
      </c>
      <c r="F29" s="108" t="s">
        <v>67</v>
      </c>
      <c r="G29" s="190">
        <v>43731</v>
      </c>
      <c r="H29" s="190"/>
      <c r="I29" s="20" t="s">
        <v>25</v>
      </c>
      <c r="J29" s="201">
        <v>60</v>
      </c>
      <c r="K29" s="202">
        <v>5.3</v>
      </c>
      <c r="L29" s="46">
        <f t="shared" si="48"/>
        <v>318</v>
      </c>
      <c r="M29" s="203">
        <f>5*0.94</f>
        <v>4.7</v>
      </c>
      <c r="N29" s="202">
        <f t="shared" si="45"/>
        <v>282</v>
      </c>
      <c r="O29" s="204">
        <f>5*6%+0.3</f>
        <v>0.6</v>
      </c>
      <c r="P29" s="205">
        <f t="shared" si="3"/>
        <v>36</v>
      </c>
      <c r="Q29" s="206"/>
      <c r="R29" s="207" t="s">
        <v>64</v>
      </c>
      <c r="S29" s="202">
        <v>0</v>
      </c>
      <c r="T29" s="202">
        <f t="shared" ref="T29" si="50">+S29*J29</f>
        <v>0</v>
      </c>
      <c r="U29" s="208"/>
      <c r="W29" s="129"/>
      <c r="X29" s="129"/>
      <c r="Y29" s="129"/>
      <c r="Z29" s="129"/>
    </row>
    <row r="30" spans="1:26" ht="42" customHeight="1">
      <c r="A30" s="29"/>
      <c r="B30" s="190"/>
      <c r="C30" s="30"/>
      <c r="D30" s="30"/>
      <c r="E30" s="31"/>
      <c r="F30" s="32"/>
      <c r="G30" s="33"/>
      <c r="H30" s="34"/>
      <c r="I30" s="28"/>
      <c r="J30" s="58"/>
      <c r="K30" s="30"/>
      <c r="L30" s="46"/>
      <c r="M30" s="210"/>
      <c r="N30" s="213"/>
      <c r="O30" s="29"/>
      <c r="P30" s="54"/>
      <c r="Q30" s="54"/>
      <c r="R30" s="29"/>
      <c r="S30" s="29"/>
      <c r="T30" s="29"/>
      <c r="U30" s="86"/>
      <c r="V30" s="84"/>
      <c r="W30" s="84"/>
      <c r="X30" s="84"/>
      <c r="Y30" s="84"/>
      <c r="Z30" s="84"/>
    </row>
    <row r="31" spans="1:26" ht="42" customHeight="1">
      <c r="A31" s="29"/>
      <c r="B31" s="190"/>
      <c r="C31" s="30"/>
      <c r="D31" s="35"/>
      <c r="E31" s="35"/>
      <c r="F31" s="32"/>
      <c r="G31" s="30"/>
      <c r="H31" s="34"/>
      <c r="I31" s="28"/>
      <c r="J31" s="58"/>
      <c r="K31" s="59"/>
      <c r="L31" s="29"/>
      <c r="M31" s="210"/>
      <c r="N31" s="213"/>
      <c r="O31" s="29"/>
      <c r="P31" s="54"/>
      <c r="Q31" s="54"/>
      <c r="R31" s="29"/>
      <c r="S31" s="29"/>
      <c r="T31" s="29"/>
      <c r="U31" s="86"/>
      <c r="V31" s="84"/>
      <c r="W31" s="84"/>
      <c r="X31" s="84"/>
      <c r="Y31" s="84"/>
      <c r="Z31" s="84"/>
    </row>
    <row r="32" spans="1:26" ht="42" customHeight="1">
      <c r="A32" s="29"/>
      <c r="B32" s="22"/>
      <c r="C32" s="30"/>
      <c r="D32" s="30"/>
      <c r="E32" s="31"/>
      <c r="F32" s="32"/>
      <c r="G32" s="30"/>
      <c r="H32" s="30"/>
      <c r="I32" s="30"/>
      <c r="J32" s="58"/>
      <c r="K32" s="29"/>
      <c r="L32" s="29"/>
      <c r="M32" s="210"/>
      <c r="N32" s="213"/>
      <c r="O32" s="29"/>
      <c r="P32" s="54"/>
      <c r="Q32" s="54"/>
      <c r="R32" s="29"/>
      <c r="S32" s="29"/>
      <c r="T32" s="29"/>
      <c r="U32" s="87"/>
      <c r="V32" s="84"/>
      <c r="W32" s="84"/>
      <c r="X32" s="84"/>
      <c r="Y32" s="84"/>
      <c r="Z32" s="84"/>
    </row>
    <row r="33" spans="1:24" ht="28.5" customHeight="1">
      <c r="N33" s="5"/>
      <c r="O33" s="2"/>
      <c r="P33" s="1"/>
      <c r="R33" s="2"/>
      <c r="U33" s="6"/>
      <c r="V33" s="3"/>
    </row>
    <row r="34" spans="1:24">
      <c r="N34" s="5"/>
      <c r="O34" s="2"/>
      <c r="P34" s="1"/>
      <c r="R34" s="2"/>
      <c r="U34" s="6"/>
      <c r="V34" s="3"/>
    </row>
    <row r="35" spans="1:24">
      <c r="L35" s="60"/>
      <c r="M35" s="61"/>
      <c r="N35" s="60"/>
      <c r="O35" s="61"/>
      <c r="P35" s="61"/>
      <c r="R35" s="2"/>
      <c r="U35" s="6"/>
      <c r="V35" s="3"/>
    </row>
    <row r="36" spans="1:24" ht="14.25">
      <c r="A36" s="36"/>
      <c r="C36" s="36"/>
      <c r="D36" s="36"/>
      <c r="E36" s="36"/>
      <c r="F36" s="37"/>
      <c r="G36" s="36"/>
      <c r="H36" s="36"/>
      <c r="I36" s="36"/>
      <c r="J36" s="62"/>
      <c r="K36" s="63"/>
      <c r="L36" s="64" t="s">
        <v>27</v>
      </c>
      <c r="M36" s="65"/>
      <c r="N36" s="66"/>
      <c r="O36" s="67">
        <f>SUM(L3:L32)</f>
        <v>148662.78</v>
      </c>
      <c r="P36" s="3"/>
      <c r="Q36" s="3"/>
      <c r="R36" s="38"/>
      <c r="S36" s="36"/>
      <c r="T36" s="36"/>
      <c r="U36" s="36"/>
      <c r="V36" s="88"/>
      <c r="W36" s="37"/>
      <c r="X36" s="37"/>
    </row>
    <row r="37" spans="1:24" ht="14.25">
      <c r="A37" s="36"/>
      <c r="C37" s="36"/>
      <c r="D37" s="36"/>
      <c r="E37" s="36"/>
      <c r="F37" s="37"/>
      <c r="G37" s="36"/>
      <c r="H37" s="36"/>
      <c r="I37" s="36"/>
      <c r="J37" s="62"/>
      <c r="K37" s="63"/>
      <c r="L37" s="68" t="s">
        <v>28</v>
      </c>
      <c r="M37" s="69"/>
      <c r="N37" s="70"/>
      <c r="O37" s="71">
        <f>SUM(N3:N32)</f>
        <v>125309.929</v>
      </c>
      <c r="P37" s="72"/>
      <c r="Q37" s="72"/>
      <c r="R37" s="38"/>
      <c r="S37" s="36"/>
      <c r="T37" s="36"/>
      <c r="U37" s="36"/>
      <c r="V37" s="88"/>
      <c r="W37" s="37"/>
      <c r="X37" s="37"/>
    </row>
    <row r="38" spans="1:24" ht="14.25">
      <c r="A38" s="36"/>
      <c r="C38" s="36"/>
      <c r="D38" s="36"/>
      <c r="E38" s="36"/>
      <c r="F38" s="37"/>
      <c r="G38" s="36"/>
      <c r="H38" s="36"/>
      <c r="I38" s="36"/>
      <c r="J38" s="62"/>
      <c r="K38" s="63"/>
      <c r="L38" s="68" t="s">
        <v>68</v>
      </c>
      <c r="M38" s="69"/>
      <c r="N38" s="70"/>
      <c r="O38" s="71">
        <f>SUM(T3:T32)</f>
        <v>0</v>
      </c>
      <c r="P38" s="198"/>
      <c r="Q38" s="72"/>
      <c r="R38" s="38"/>
      <c r="S38" s="36"/>
      <c r="T38" s="88"/>
      <c r="U38" s="37"/>
      <c r="V38" s="37"/>
    </row>
    <row r="39" spans="1:24" s="1" customFormat="1" ht="14.25">
      <c r="A39" s="36"/>
      <c r="C39" s="36"/>
      <c r="D39" s="36"/>
      <c r="E39" s="36"/>
      <c r="F39" s="38"/>
      <c r="G39" s="36"/>
      <c r="H39" s="36"/>
      <c r="I39" s="36"/>
      <c r="J39" s="62"/>
      <c r="K39" s="73"/>
      <c r="L39" s="68" t="s">
        <v>29</v>
      </c>
      <c r="M39" s="69"/>
      <c r="N39" s="70"/>
      <c r="O39" s="71">
        <f>SUM(P3:P32)-O38</f>
        <v>23352.850999999999</v>
      </c>
      <c r="R39" s="38"/>
      <c r="S39" s="36"/>
      <c r="T39" s="36"/>
      <c r="U39" s="36"/>
      <c r="V39" s="88"/>
      <c r="W39" s="38"/>
      <c r="X39" s="38"/>
    </row>
    <row r="40" spans="1:24" s="1" customFormat="1" ht="14.25">
      <c r="A40" s="36"/>
      <c r="C40" s="36"/>
      <c r="D40" s="36"/>
      <c r="E40" s="36"/>
      <c r="F40" s="38"/>
      <c r="G40" s="36"/>
      <c r="H40" s="36"/>
      <c r="I40" s="36"/>
      <c r="J40" s="62"/>
      <c r="K40" s="73"/>
      <c r="L40" s="74" t="s">
        <v>30</v>
      </c>
      <c r="M40" s="75"/>
      <c r="N40" s="76"/>
      <c r="O40" s="77">
        <f>SUM(Q3:Q32)</f>
        <v>107215.50000000001</v>
      </c>
      <c r="R40" s="38"/>
      <c r="S40" s="36"/>
      <c r="T40" s="36"/>
      <c r="U40" s="36"/>
      <c r="V40" s="88"/>
      <c r="W40" s="38"/>
      <c r="X40" s="38"/>
    </row>
    <row r="41" spans="1:24">
      <c r="M41" s="78"/>
      <c r="N41" s="79"/>
    </row>
    <row r="42" spans="1:24">
      <c r="M42" s="78"/>
    </row>
    <row r="43" spans="1:24">
      <c r="M43" s="78"/>
      <c r="N43" s="36"/>
    </row>
    <row r="44" spans="1:24">
      <c r="N44" s="36"/>
    </row>
    <row r="45" spans="1:24">
      <c r="N45" s="36"/>
    </row>
  </sheetData>
  <sheetProtection selectLockedCells="1" selectUnlockedCells="1"/>
  <autoFilter ref="A2:Z29">
    <extLst/>
  </autoFilter>
  <phoneticPr fontId="24" type="noConversion"/>
  <pageMargins left="0.70763888888888904" right="0.70763888888888904" top="0.74791666666666701" bottom="0.74791666666666701" header="0.31388888888888899" footer="0.31388888888888899"/>
  <pageSetup paperSize="9" scale="31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>
    <tabColor rgb="FF00B050"/>
    <pageSetUpPr fitToPage="1"/>
  </sheetPr>
  <dimension ref="A1:Z39"/>
  <sheetViews>
    <sheetView workbookViewId="0">
      <pane ySplit="2" topLeftCell="A3" activePane="bottomLeft" state="frozen"/>
      <selection pane="bottomLeft" activeCell="F21" sqref="F21"/>
    </sheetView>
  </sheetViews>
  <sheetFormatPr defaultColWidth="21" defaultRowHeight="12.75"/>
  <cols>
    <col min="1" max="1" width="20.375" style="2" customWidth="1"/>
    <col min="2" max="2" width="13.25" style="3" customWidth="1"/>
    <col min="3" max="3" width="12.125" style="2" customWidth="1"/>
    <col min="4" max="4" width="14.75" style="2" customWidth="1"/>
    <col min="5" max="5" width="9.75" style="2" customWidth="1"/>
    <col min="6" max="6" width="32.25" style="3" customWidth="1"/>
    <col min="7" max="7" width="11.625" style="2" customWidth="1"/>
    <col min="8" max="8" width="8.875" style="2" customWidth="1"/>
    <col min="9" max="9" width="8.125" style="2" customWidth="1"/>
    <col min="10" max="10" width="7.875" style="4" customWidth="1"/>
    <col min="11" max="11" width="9.625" style="2" customWidth="1"/>
    <col min="12" max="12" width="10.875" style="2" customWidth="1"/>
    <col min="13" max="13" width="10.75" style="2" customWidth="1"/>
    <col min="14" max="14" width="10.875" style="2" customWidth="1"/>
    <col min="15" max="15" width="12.125" style="5" customWidth="1"/>
    <col min="16" max="16" width="11.75" style="2" customWidth="1"/>
    <col min="17" max="17" width="10.25" style="1" customWidth="1"/>
    <col min="18" max="18" width="16.625" style="1" customWidth="1"/>
    <col min="19" max="20" width="13.75" style="2" customWidth="1"/>
    <col min="21" max="21" width="20.375" style="2" customWidth="1"/>
    <col min="22" max="22" width="30" style="6" customWidth="1"/>
    <col min="23" max="16384" width="21" style="3"/>
  </cols>
  <sheetData>
    <row r="1" spans="1:26" ht="22.5" customHeight="1">
      <c r="A1" s="7" t="s">
        <v>31</v>
      </c>
      <c r="B1" s="7"/>
      <c r="F1" s="8" t="s">
        <v>32</v>
      </c>
      <c r="N1" s="5"/>
      <c r="O1" s="2"/>
      <c r="P1" s="1"/>
      <c r="R1" s="2"/>
      <c r="U1" s="6"/>
      <c r="V1" s="3"/>
    </row>
    <row r="2" spans="1:26" ht="38.25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1" t="s">
        <v>7</v>
      </c>
      <c r="H2" s="14" t="s">
        <v>8</v>
      </c>
      <c r="I2" s="14" t="s">
        <v>9</v>
      </c>
      <c r="J2" s="39" t="s">
        <v>10</v>
      </c>
      <c r="K2" s="40" t="s">
        <v>11</v>
      </c>
      <c r="L2" s="40" t="s">
        <v>12</v>
      </c>
      <c r="M2" s="41" t="s">
        <v>13</v>
      </c>
      <c r="N2" s="42" t="s">
        <v>14</v>
      </c>
      <c r="O2" s="43" t="s">
        <v>15</v>
      </c>
      <c r="P2" s="44" t="s">
        <v>16</v>
      </c>
      <c r="Q2" s="44" t="s">
        <v>17</v>
      </c>
      <c r="R2" s="80" t="s">
        <v>18</v>
      </c>
      <c r="S2" s="199" t="s">
        <v>33</v>
      </c>
      <c r="T2" s="199" t="s">
        <v>34</v>
      </c>
      <c r="U2" s="81" t="s">
        <v>19</v>
      </c>
      <c r="V2" s="3"/>
    </row>
    <row r="3" spans="1:26" s="90" customFormat="1" ht="42" hidden="1" customHeight="1">
      <c r="A3" s="101"/>
      <c r="B3" s="190">
        <v>43502</v>
      </c>
      <c r="C3" s="16">
        <v>606390</v>
      </c>
      <c r="D3" s="16">
        <v>52988</v>
      </c>
      <c r="E3" s="200" t="s">
        <v>69</v>
      </c>
      <c r="F3" s="108" t="s">
        <v>70</v>
      </c>
      <c r="G3" s="190">
        <v>43675</v>
      </c>
      <c r="H3" s="190"/>
      <c r="I3" s="20" t="s">
        <v>25</v>
      </c>
      <c r="J3" s="201">
        <v>1248</v>
      </c>
      <c r="K3" s="202">
        <v>2.1</v>
      </c>
      <c r="L3" s="46">
        <f>J3*K3</f>
        <v>2620.8000000000002</v>
      </c>
      <c r="M3" s="203">
        <v>1.8</v>
      </c>
      <c r="N3" s="202">
        <f t="shared" ref="N3:N8" si="0">M3*J3</f>
        <v>2246.4</v>
      </c>
      <c r="O3" s="204">
        <f>2.1-1.8</f>
        <v>0.30000000000000004</v>
      </c>
      <c r="P3" s="205">
        <f t="shared" ref="P3:P8" si="1">+O3*J3</f>
        <v>374.40000000000003</v>
      </c>
      <c r="Q3" s="206"/>
      <c r="R3" s="207" t="s">
        <v>71</v>
      </c>
      <c r="S3" s="202">
        <v>0</v>
      </c>
      <c r="T3" s="202">
        <f t="shared" ref="T3:T8" si="2">+S3*J3</f>
        <v>0</v>
      </c>
      <c r="U3" s="208"/>
      <c r="W3" s="129"/>
      <c r="X3" s="129"/>
      <c r="Y3" s="129"/>
      <c r="Z3" s="129"/>
    </row>
    <row r="4" spans="1:26" s="90" customFormat="1" ht="42" hidden="1" customHeight="1">
      <c r="A4" s="101"/>
      <c r="B4" s="190">
        <v>43502</v>
      </c>
      <c r="C4" s="16">
        <v>606390</v>
      </c>
      <c r="D4" s="16">
        <v>52988</v>
      </c>
      <c r="E4" s="200" t="s">
        <v>69</v>
      </c>
      <c r="F4" s="108" t="s">
        <v>72</v>
      </c>
      <c r="G4" s="190">
        <v>43675</v>
      </c>
      <c r="H4" s="190"/>
      <c r="I4" s="20" t="s">
        <v>25</v>
      </c>
      <c r="J4" s="201">
        <v>2544</v>
      </c>
      <c r="K4" s="202">
        <v>2.35</v>
      </c>
      <c r="L4" s="46">
        <f t="shared" ref="L4:L6" si="3">J4*K4</f>
        <v>5978.4000000000005</v>
      </c>
      <c r="M4" s="203">
        <v>1.8</v>
      </c>
      <c r="N4" s="202">
        <f t="shared" si="0"/>
        <v>4579.2</v>
      </c>
      <c r="O4" s="204">
        <f>2.35-1.8</f>
        <v>0.55000000000000004</v>
      </c>
      <c r="P4" s="205">
        <f t="shared" si="1"/>
        <v>1399.2</v>
      </c>
      <c r="Q4" s="206"/>
      <c r="R4" s="207" t="s">
        <v>71</v>
      </c>
      <c r="S4" s="202">
        <v>0</v>
      </c>
      <c r="T4" s="202">
        <f t="shared" si="2"/>
        <v>0</v>
      </c>
      <c r="U4" s="208"/>
      <c r="W4" s="129"/>
      <c r="X4" s="129"/>
      <c r="Y4" s="129"/>
      <c r="Z4" s="129"/>
    </row>
    <row r="5" spans="1:26" s="90" customFormat="1" ht="42" hidden="1" customHeight="1">
      <c r="A5" s="101"/>
      <c r="B5" s="190">
        <v>43502</v>
      </c>
      <c r="C5" s="16">
        <v>606391</v>
      </c>
      <c r="D5" s="16">
        <v>52988</v>
      </c>
      <c r="E5" s="200" t="s">
        <v>69</v>
      </c>
      <c r="F5" s="108" t="s">
        <v>70</v>
      </c>
      <c r="G5" s="190">
        <v>43731</v>
      </c>
      <c r="H5" s="190"/>
      <c r="I5" s="20" t="s">
        <v>25</v>
      </c>
      <c r="J5" s="201">
        <v>1152</v>
      </c>
      <c r="K5" s="202">
        <v>2.1</v>
      </c>
      <c r="L5" s="46">
        <f t="shared" si="3"/>
        <v>2419.2000000000003</v>
      </c>
      <c r="M5" s="203">
        <v>1.8</v>
      </c>
      <c r="N5" s="202">
        <f t="shared" si="0"/>
        <v>2073.6</v>
      </c>
      <c r="O5" s="204">
        <f>2.1-1.8</f>
        <v>0.30000000000000004</v>
      </c>
      <c r="P5" s="205">
        <f t="shared" si="1"/>
        <v>345.6</v>
      </c>
      <c r="Q5" s="206"/>
      <c r="R5" s="207" t="s">
        <v>71</v>
      </c>
      <c r="S5" s="202">
        <v>0</v>
      </c>
      <c r="T5" s="202">
        <f t="shared" si="2"/>
        <v>0</v>
      </c>
      <c r="U5" s="208"/>
      <c r="W5" s="129"/>
      <c r="X5" s="129"/>
      <c r="Y5" s="129"/>
      <c r="Z5" s="129"/>
    </row>
    <row r="6" spans="1:26" s="90" customFormat="1" ht="42" hidden="1" customHeight="1">
      <c r="A6" s="101"/>
      <c r="B6" s="190">
        <v>43502</v>
      </c>
      <c r="C6" s="16">
        <v>606391</v>
      </c>
      <c r="D6" s="16">
        <v>52988</v>
      </c>
      <c r="E6" s="200" t="s">
        <v>69</v>
      </c>
      <c r="F6" s="108" t="s">
        <v>72</v>
      </c>
      <c r="G6" s="190">
        <v>43731</v>
      </c>
      <c r="H6" s="190"/>
      <c r="I6" s="20" t="s">
        <v>25</v>
      </c>
      <c r="J6" s="201">
        <v>2304</v>
      </c>
      <c r="K6" s="202">
        <v>2.35</v>
      </c>
      <c r="L6" s="46">
        <f t="shared" si="3"/>
        <v>5414.4000000000005</v>
      </c>
      <c r="M6" s="203">
        <v>1.8</v>
      </c>
      <c r="N6" s="202">
        <f t="shared" si="0"/>
        <v>4147.2</v>
      </c>
      <c r="O6" s="204">
        <f>2.35-1.8</f>
        <v>0.55000000000000004</v>
      </c>
      <c r="P6" s="205">
        <f t="shared" si="1"/>
        <v>1267.2</v>
      </c>
      <c r="Q6" s="206"/>
      <c r="R6" s="207" t="s">
        <v>71</v>
      </c>
      <c r="S6" s="202">
        <v>0</v>
      </c>
      <c r="T6" s="202">
        <f t="shared" si="2"/>
        <v>0</v>
      </c>
      <c r="U6" s="208"/>
      <c r="W6" s="129"/>
      <c r="X6" s="129"/>
      <c r="Y6" s="129"/>
      <c r="Z6" s="129"/>
    </row>
    <row r="7" spans="1:26" s="90" customFormat="1" ht="42" customHeight="1">
      <c r="A7" s="101"/>
      <c r="B7" s="190">
        <v>43529</v>
      </c>
      <c r="C7" s="16">
        <v>607437</v>
      </c>
      <c r="D7" s="16">
        <v>54900</v>
      </c>
      <c r="E7" s="200" t="s">
        <v>241</v>
      </c>
      <c r="F7" s="108" t="s">
        <v>242</v>
      </c>
      <c r="G7" s="190">
        <v>43672</v>
      </c>
      <c r="H7" s="190"/>
      <c r="I7" s="20" t="s">
        <v>25</v>
      </c>
      <c r="J7" s="201">
        <v>630</v>
      </c>
      <c r="K7" s="202">
        <v>4.4000000000000004</v>
      </c>
      <c r="L7" s="46">
        <f t="shared" ref="L7:L8" si="4">+K7*J7</f>
        <v>2772</v>
      </c>
      <c r="M7" s="203">
        <f>4.3*0.94</f>
        <v>4.0419999999999998</v>
      </c>
      <c r="N7" s="202">
        <f t="shared" si="0"/>
        <v>2546.46</v>
      </c>
      <c r="O7" s="204">
        <f>4.3*6%+0.1</f>
        <v>0.35799999999999998</v>
      </c>
      <c r="P7" s="205">
        <f t="shared" si="1"/>
        <v>225.54</v>
      </c>
      <c r="Q7" s="206"/>
      <c r="R7" s="207" t="s">
        <v>64</v>
      </c>
      <c r="S7" s="202">
        <v>0</v>
      </c>
      <c r="T7" s="202">
        <f t="shared" si="2"/>
        <v>0</v>
      </c>
      <c r="U7" s="208"/>
      <c r="W7" s="129"/>
      <c r="X7" s="129"/>
      <c r="Y7" s="129"/>
      <c r="Z7" s="129"/>
    </row>
    <row r="8" spans="1:26" s="90" customFormat="1" ht="42" customHeight="1">
      <c r="A8" s="101"/>
      <c r="B8" s="190">
        <v>43529</v>
      </c>
      <c r="C8" s="16">
        <v>607437</v>
      </c>
      <c r="D8" s="16">
        <v>54918</v>
      </c>
      <c r="E8" s="200" t="s">
        <v>241</v>
      </c>
      <c r="F8" s="108" t="s">
        <v>243</v>
      </c>
      <c r="G8" s="190">
        <v>43672</v>
      </c>
      <c r="H8" s="190"/>
      <c r="I8" s="20" t="s">
        <v>25</v>
      </c>
      <c r="J8" s="201">
        <v>486</v>
      </c>
      <c r="K8" s="202">
        <v>5.0999999999999996</v>
      </c>
      <c r="L8" s="46">
        <f t="shared" si="4"/>
        <v>2478.6</v>
      </c>
      <c r="M8" s="203">
        <f>5*0.94</f>
        <v>4.6999999999999993</v>
      </c>
      <c r="N8" s="202">
        <f t="shared" si="0"/>
        <v>2284.1999999999998</v>
      </c>
      <c r="O8" s="204">
        <f>5*6%+0.1</f>
        <v>0.4</v>
      </c>
      <c r="P8" s="205">
        <f t="shared" si="1"/>
        <v>194.4</v>
      </c>
      <c r="Q8" s="206"/>
      <c r="R8" s="207" t="s">
        <v>64</v>
      </c>
      <c r="S8" s="202">
        <v>0</v>
      </c>
      <c r="T8" s="202">
        <f t="shared" si="2"/>
        <v>0</v>
      </c>
      <c r="U8" s="208"/>
      <c r="W8" s="129"/>
      <c r="X8" s="129"/>
      <c r="Y8" s="129"/>
      <c r="Z8" s="129"/>
    </row>
    <row r="9" spans="1:26" s="90" customFormat="1" ht="42" customHeight="1">
      <c r="A9" s="101"/>
      <c r="B9" s="190">
        <v>43529</v>
      </c>
      <c r="C9" s="16">
        <v>607444</v>
      </c>
      <c r="D9" s="16">
        <v>54900</v>
      </c>
      <c r="E9" s="200" t="s">
        <v>241</v>
      </c>
      <c r="F9" s="108" t="s">
        <v>242</v>
      </c>
      <c r="G9" s="190">
        <v>43672</v>
      </c>
      <c r="H9" s="190"/>
      <c r="I9" s="20" t="s">
        <v>25</v>
      </c>
      <c r="J9" s="201">
        <v>522</v>
      </c>
      <c r="K9" s="202">
        <v>4.4000000000000004</v>
      </c>
      <c r="L9" s="46">
        <f t="shared" ref="L9:L10" si="5">+K9*J9</f>
        <v>2296.8000000000002</v>
      </c>
      <c r="M9" s="203">
        <f>4.3*0.94</f>
        <v>4.0419999999999998</v>
      </c>
      <c r="N9" s="202">
        <f t="shared" ref="N9:N10" si="6">M9*J9</f>
        <v>2109.924</v>
      </c>
      <c r="O9" s="204">
        <f>4.3*6%+0.1</f>
        <v>0.35799999999999998</v>
      </c>
      <c r="P9" s="205">
        <f t="shared" ref="P9:P10" si="7">+O9*J9</f>
        <v>186.876</v>
      </c>
      <c r="Q9" s="206"/>
      <c r="R9" s="207" t="s">
        <v>64</v>
      </c>
      <c r="S9" s="202">
        <v>0</v>
      </c>
      <c r="T9" s="202">
        <f t="shared" ref="T9:T10" si="8">+S9*J9</f>
        <v>0</v>
      </c>
      <c r="U9" s="208"/>
      <c r="W9" s="129"/>
      <c r="X9" s="129"/>
      <c r="Y9" s="129"/>
      <c r="Z9" s="129"/>
    </row>
    <row r="10" spans="1:26" s="90" customFormat="1" ht="42" customHeight="1">
      <c r="A10" s="101"/>
      <c r="B10" s="190">
        <v>43529</v>
      </c>
      <c r="C10" s="16">
        <v>607444</v>
      </c>
      <c r="D10" s="16">
        <v>54918</v>
      </c>
      <c r="E10" s="200" t="s">
        <v>241</v>
      </c>
      <c r="F10" s="108" t="s">
        <v>243</v>
      </c>
      <c r="G10" s="190">
        <v>43672</v>
      </c>
      <c r="H10" s="190"/>
      <c r="I10" s="20" t="s">
        <v>25</v>
      </c>
      <c r="J10" s="201">
        <v>414</v>
      </c>
      <c r="K10" s="202">
        <v>5.0999999999999996</v>
      </c>
      <c r="L10" s="46">
        <f t="shared" si="5"/>
        <v>2111.3999999999996</v>
      </c>
      <c r="M10" s="203">
        <f>5*0.94</f>
        <v>4.6999999999999993</v>
      </c>
      <c r="N10" s="202">
        <f t="shared" si="6"/>
        <v>1945.7999999999997</v>
      </c>
      <c r="O10" s="204">
        <f>5*6%+0.1</f>
        <v>0.4</v>
      </c>
      <c r="P10" s="205">
        <f t="shared" si="7"/>
        <v>165.60000000000002</v>
      </c>
      <c r="Q10" s="206"/>
      <c r="R10" s="207" t="s">
        <v>64</v>
      </c>
      <c r="S10" s="202">
        <v>0</v>
      </c>
      <c r="T10" s="202">
        <f t="shared" si="8"/>
        <v>0</v>
      </c>
      <c r="U10" s="208"/>
      <c r="W10" s="129"/>
      <c r="X10" s="129"/>
      <c r="Y10" s="129"/>
      <c r="Z10" s="129"/>
    </row>
    <row r="11" spans="1:26" s="90" customFormat="1" ht="42" customHeight="1">
      <c r="A11" s="101"/>
      <c r="B11" s="190">
        <v>43529</v>
      </c>
      <c r="C11" s="16">
        <v>607446</v>
      </c>
      <c r="D11" s="16">
        <v>54900</v>
      </c>
      <c r="E11" s="200" t="s">
        <v>241</v>
      </c>
      <c r="F11" s="108" t="s">
        <v>242</v>
      </c>
      <c r="G11" s="190">
        <v>43672</v>
      </c>
      <c r="H11" s="190"/>
      <c r="I11" s="20" t="s">
        <v>25</v>
      </c>
      <c r="J11" s="201">
        <v>810</v>
      </c>
      <c r="K11" s="202">
        <v>4.4000000000000004</v>
      </c>
      <c r="L11" s="46">
        <f t="shared" ref="L11:L18" si="9">+K11*J11</f>
        <v>3564.0000000000005</v>
      </c>
      <c r="M11" s="203">
        <f>4.3*0.94</f>
        <v>4.0419999999999998</v>
      </c>
      <c r="N11" s="202">
        <f t="shared" ref="N11:N12" si="10">M11*J11</f>
        <v>3274.02</v>
      </c>
      <c r="O11" s="204">
        <f>4.3*6%+0.1</f>
        <v>0.35799999999999998</v>
      </c>
      <c r="P11" s="205">
        <f t="shared" ref="P11:P12" si="11">+O11*J11</f>
        <v>289.97999999999996</v>
      </c>
      <c r="Q11" s="206"/>
      <c r="R11" s="207" t="s">
        <v>64</v>
      </c>
      <c r="S11" s="202">
        <v>0</v>
      </c>
      <c r="T11" s="202">
        <f t="shared" ref="T11:T12" si="12">+S11*J11</f>
        <v>0</v>
      </c>
      <c r="U11" s="208"/>
      <c r="W11" s="129"/>
      <c r="X11" s="129"/>
      <c r="Y11" s="129"/>
      <c r="Z11" s="129"/>
    </row>
    <row r="12" spans="1:26" s="90" customFormat="1" ht="42" customHeight="1">
      <c r="A12" s="101"/>
      <c r="B12" s="190">
        <v>43529</v>
      </c>
      <c r="C12" s="16">
        <v>607446</v>
      </c>
      <c r="D12" s="16">
        <v>54918</v>
      </c>
      <c r="E12" s="200" t="s">
        <v>241</v>
      </c>
      <c r="F12" s="108" t="s">
        <v>257</v>
      </c>
      <c r="G12" s="190">
        <v>43672</v>
      </c>
      <c r="H12" s="190"/>
      <c r="I12" s="20" t="s">
        <v>25</v>
      </c>
      <c r="J12" s="201">
        <v>684</v>
      </c>
      <c r="K12" s="202">
        <v>5.0999999999999996</v>
      </c>
      <c r="L12" s="46">
        <f t="shared" si="9"/>
        <v>3488.3999999999996</v>
      </c>
      <c r="M12" s="203">
        <f>5*0.94</f>
        <v>4.6999999999999993</v>
      </c>
      <c r="N12" s="202">
        <f t="shared" si="10"/>
        <v>3214.7999999999997</v>
      </c>
      <c r="O12" s="204">
        <f>5*6%+0.1</f>
        <v>0.4</v>
      </c>
      <c r="P12" s="205">
        <f t="shared" si="11"/>
        <v>273.60000000000002</v>
      </c>
      <c r="Q12" s="206"/>
      <c r="R12" s="207" t="s">
        <v>64</v>
      </c>
      <c r="S12" s="202">
        <v>0</v>
      </c>
      <c r="T12" s="202">
        <f t="shared" si="12"/>
        <v>0</v>
      </c>
      <c r="U12" s="208"/>
      <c r="W12" s="129"/>
      <c r="X12" s="129"/>
      <c r="Y12" s="129"/>
      <c r="Z12" s="129"/>
    </row>
    <row r="13" spans="1:26" s="90" customFormat="1" ht="42" hidden="1" customHeight="1">
      <c r="A13" s="202"/>
      <c r="B13" s="190">
        <v>43545</v>
      </c>
      <c r="C13" s="16">
        <v>607701</v>
      </c>
      <c r="D13" s="16">
        <v>56104</v>
      </c>
      <c r="E13" s="200" t="s">
        <v>256</v>
      </c>
      <c r="F13" s="108" t="s">
        <v>258</v>
      </c>
      <c r="G13" s="190">
        <v>43612</v>
      </c>
      <c r="H13" s="20"/>
      <c r="I13" s="20" t="s">
        <v>260</v>
      </c>
      <c r="J13" s="201">
        <v>2256</v>
      </c>
      <c r="K13" s="202">
        <v>2.85</v>
      </c>
      <c r="L13" s="46">
        <f t="shared" si="9"/>
        <v>6429.6</v>
      </c>
      <c r="M13" s="224">
        <v>2.5</v>
      </c>
      <c r="N13" s="202">
        <f>M13*J13</f>
        <v>5640</v>
      </c>
      <c r="O13" s="49">
        <v>0.35</v>
      </c>
      <c r="P13" s="206">
        <f>O13*J13</f>
        <v>789.59999999999991</v>
      </c>
      <c r="Q13" s="206"/>
      <c r="R13" s="202" t="s">
        <v>261</v>
      </c>
      <c r="S13" s="202">
        <v>0</v>
      </c>
      <c r="T13" s="202">
        <v>0</v>
      </c>
      <c r="U13" s="208"/>
      <c r="W13" s="129"/>
      <c r="X13" s="129"/>
      <c r="Y13" s="129"/>
      <c r="Z13" s="129"/>
    </row>
    <row r="14" spans="1:26" s="90" customFormat="1" ht="42" hidden="1" customHeight="1">
      <c r="A14" s="202"/>
      <c r="B14" s="190">
        <v>43545</v>
      </c>
      <c r="C14" s="16">
        <v>607701</v>
      </c>
      <c r="D14" s="16">
        <v>56112</v>
      </c>
      <c r="E14" s="200" t="s">
        <v>256</v>
      </c>
      <c r="F14" s="108" t="s">
        <v>259</v>
      </c>
      <c r="G14" s="190">
        <v>43612</v>
      </c>
      <c r="H14" s="20"/>
      <c r="I14" s="20" t="s">
        <v>260</v>
      </c>
      <c r="J14" s="201">
        <v>3096</v>
      </c>
      <c r="K14" s="202">
        <v>3.8</v>
      </c>
      <c r="L14" s="46">
        <f t="shared" si="9"/>
        <v>11764.8</v>
      </c>
      <c r="M14" s="224">
        <v>3.45</v>
      </c>
      <c r="N14" s="202">
        <f t="shared" ref="N14:N18" si="13">M14*J14</f>
        <v>10681.2</v>
      </c>
      <c r="O14" s="49">
        <v>0.35</v>
      </c>
      <c r="P14" s="206">
        <f t="shared" ref="P14:P18" si="14">O14*J14</f>
        <v>1083.5999999999999</v>
      </c>
      <c r="Q14" s="206"/>
      <c r="R14" s="202" t="s">
        <v>261</v>
      </c>
      <c r="S14" s="202">
        <v>0</v>
      </c>
      <c r="T14" s="202">
        <v>0</v>
      </c>
      <c r="U14" s="208"/>
      <c r="W14" s="129"/>
      <c r="X14" s="129"/>
      <c r="Y14" s="129"/>
      <c r="Z14" s="129"/>
    </row>
    <row r="15" spans="1:26" s="90" customFormat="1" ht="42" hidden="1" customHeight="1">
      <c r="A15" s="202"/>
      <c r="B15" s="190">
        <v>43545</v>
      </c>
      <c r="C15" s="16">
        <v>607702</v>
      </c>
      <c r="D15" s="16">
        <v>56104</v>
      </c>
      <c r="E15" s="200" t="s">
        <v>256</v>
      </c>
      <c r="F15" s="108" t="s">
        <v>258</v>
      </c>
      <c r="G15" s="190">
        <v>43682</v>
      </c>
      <c r="H15" s="222"/>
      <c r="I15" s="20" t="s">
        <v>260</v>
      </c>
      <c r="J15" s="201">
        <v>2232</v>
      </c>
      <c r="K15" s="202">
        <v>2.85</v>
      </c>
      <c r="L15" s="46">
        <f t="shared" si="9"/>
        <v>6361.2</v>
      </c>
      <c r="M15" s="224">
        <v>2.5</v>
      </c>
      <c r="N15" s="202">
        <f t="shared" si="13"/>
        <v>5580</v>
      </c>
      <c r="O15" s="49">
        <v>0.35</v>
      </c>
      <c r="P15" s="206">
        <f t="shared" si="14"/>
        <v>781.19999999999993</v>
      </c>
      <c r="Q15" s="206"/>
      <c r="R15" s="202" t="s">
        <v>261</v>
      </c>
      <c r="S15" s="202">
        <v>0</v>
      </c>
      <c r="T15" s="202">
        <v>0</v>
      </c>
      <c r="U15" s="208"/>
      <c r="W15" s="129"/>
      <c r="X15" s="129"/>
      <c r="Y15" s="129"/>
      <c r="Z15" s="129"/>
    </row>
    <row r="16" spans="1:26" s="90" customFormat="1" ht="42" hidden="1" customHeight="1">
      <c r="A16" s="202"/>
      <c r="B16" s="190">
        <v>43545</v>
      </c>
      <c r="C16" s="16">
        <v>607702</v>
      </c>
      <c r="D16" s="16">
        <v>56112</v>
      </c>
      <c r="E16" s="200" t="s">
        <v>256</v>
      </c>
      <c r="F16" s="108" t="s">
        <v>259</v>
      </c>
      <c r="G16" s="190">
        <v>43682</v>
      </c>
      <c r="H16" s="222"/>
      <c r="I16" s="20" t="s">
        <v>260</v>
      </c>
      <c r="J16" s="201">
        <v>2976</v>
      </c>
      <c r="K16" s="202">
        <v>3.8</v>
      </c>
      <c r="L16" s="46">
        <f t="shared" si="9"/>
        <v>11308.8</v>
      </c>
      <c r="M16" s="224">
        <v>3.45</v>
      </c>
      <c r="N16" s="202">
        <f t="shared" si="13"/>
        <v>10267.200000000001</v>
      </c>
      <c r="O16" s="49">
        <v>0.35</v>
      </c>
      <c r="P16" s="206">
        <f t="shared" si="14"/>
        <v>1041.5999999999999</v>
      </c>
      <c r="Q16" s="206"/>
      <c r="R16" s="202" t="s">
        <v>261</v>
      </c>
      <c r="S16" s="202">
        <v>0</v>
      </c>
      <c r="T16" s="202">
        <v>0</v>
      </c>
      <c r="U16" s="208"/>
      <c r="W16" s="129"/>
      <c r="X16" s="129"/>
      <c r="Y16" s="129"/>
      <c r="Z16" s="129"/>
    </row>
    <row r="17" spans="1:26" s="90" customFormat="1" ht="42" hidden="1" customHeight="1">
      <c r="A17" s="202"/>
      <c r="B17" s="190">
        <v>43545</v>
      </c>
      <c r="C17" s="16">
        <v>607703</v>
      </c>
      <c r="D17" s="16">
        <v>56104</v>
      </c>
      <c r="E17" s="200" t="s">
        <v>256</v>
      </c>
      <c r="F17" s="108" t="s">
        <v>258</v>
      </c>
      <c r="G17" s="190">
        <v>43717</v>
      </c>
      <c r="H17" s="222"/>
      <c r="I17" s="20" t="s">
        <v>260</v>
      </c>
      <c r="J17" s="201">
        <v>2136</v>
      </c>
      <c r="K17" s="202">
        <v>2.85</v>
      </c>
      <c r="L17" s="46">
        <f t="shared" si="9"/>
        <v>6087.6</v>
      </c>
      <c r="M17" s="224">
        <v>2.5</v>
      </c>
      <c r="N17" s="202">
        <f t="shared" si="13"/>
        <v>5340</v>
      </c>
      <c r="O17" s="49">
        <v>0.35</v>
      </c>
      <c r="P17" s="206">
        <f t="shared" si="14"/>
        <v>747.59999999999991</v>
      </c>
      <c r="Q17" s="206"/>
      <c r="R17" s="202" t="s">
        <v>261</v>
      </c>
      <c r="S17" s="202">
        <v>0</v>
      </c>
      <c r="T17" s="202">
        <v>0</v>
      </c>
      <c r="U17" s="208"/>
      <c r="W17" s="129"/>
      <c r="X17" s="129"/>
      <c r="Y17" s="129"/>
      <c r="Z17" s="129"/>
    </row>
    <row r="18" spans="1:26" s="90" customFormat="1" ht="42" hidden="1" customHeight="1">
      <c r="A18" s="202"/>
      <c r="B18" s="190">
        <v>43545</v>
      </c>
      <c r="C18" s="16">
        <v>607703</v>
      </c>
      <c r="D18" s="16">
        <v>56112</v>
      </c>
      <c r="E18" s="200" t="s">
        <v>256</v>
      </c>
      <c r="F18" s="108" t="s">
        <v>259</v>
      </c>
      <c r="G18" s="190">
        <v>43717</v>
      </c>
      <c r="H18" s="222"/>
      <c r="I18" s="20" t="s">
        <v>260</v>
      </c>
      <c r="J18" s="201">
        <v>2952</v>
      </c>
      <c r="K18" s="202">
        <v>3.8</v>
      </c>
      <c r="L18" s="46">
        <f t="shared" si="9"/>
        <v>11217.6</v>
      </c>
      <c r="M18" s="224">
        <v>3.45</v>
      </c>
      <c r="N18" s="202">
        <f t="shared" si="13"/>
        <v>10184.4</v>
      </c>
      <c r="O18" s="49">
        <v>0.35</v>
      </c>
      <c r="P18" s="206">
        <f t="shared" si="14"/>
        <v>1033.2</v>
      </c>
      <c r="Q18" s="206"/>
      <c r="R18" s="202" t="s">
        <v>261</v>
      </c>
      <c r="S18" s="202">
        <v>0</v>
      </c>
      <c r="T18" s="202">
        <v>0</v>
      </c>
      <c r="U18" s="208"/>
      <c r="W18" s="129"/>
      <c r="X18" s="129"/>
      <c r="Y18" s="129"/>
      <c r="Z18" s="129"/>
    </row>
    <row r="19" spans="1:26" ht="42" customHeight="1">
      <c r="A19" s="21"/>
      <c r="B19" s="190"/>
      <c r="C19" s="23"/>
      <c r="D19" s="23"/>
      <c r="E19" s="24"/>
      <c r="F19" s="25"/>
      <c r="G19" s="23"/>
      <c r="H19" s="27"/>
      <c r="I19" s="28"/>
      <c r="J19" s="51"/>
      <c r="K19" s="21"/>
      <c r="L19" s="46"/>
      <c r="M19" s="55"/>
      <c r="N19" s="56"/>
      <c r="O19" s="21"/>
      <c r="P19" s="57"/>
      <c r="Q19" s="57"/>
      <c r="R19" s="21"/>
      <c r="S19" s="21"/>
      <c r="T19" s="21"/>
      <c r="U19" s="83"/>
      <c r="V19" s="3"/>
      <c r="W19" s="84"/>
      <c r="X19" s="84"/>
      <c r="Y19" s="84"/>
      <c r="Z19" s="84"/>
    </row>
    <row r="20" spans="1:26" ht="42" customHeight="1">
      <c r="A20" s="21"/>
      <c r="B20" s="190"/>
      <c r="C20" s="23"/>
      <c r="D20" s="23"/>
      <c r="E20" s="24"/>
      <c r="F20" s="25"/>
      <c r="G20" s="23"/>
      <c r="H20" s="27"/>
      <c r="I20" s="28"/>
      <c r="J20" s="51"/>
      <c r="K20" s="21"/>
      <c r="L20" s="46"/>
      <c r="M20" s="55"/>
      <c r="N20" s="56"/>
      <c r="O20" s="21"/>
      <c r="P20" s="57"/>
      <c r="Q20" s="57"/>
      <c r="R20" s="21"/>
      <c r="S20" s="21"/>
      <c r="T20" s="21"/>
      <c r="U20" s="85"/>
      <c r="V20" s="84"/>
      <c r="W20" s="84"/>
      <c r="X20" s="84"/>
      <c r="Y20" s="84"/>
      <c r="Z20" s="84"/>
    </row>
    <row r="21" spans="1:26" ht="42" customHeight="1">
      <c r="A21" s="21"/>
      <c r="B21" s="190"/>
      <c r="C21" s="23"/>
      <c r="D21" s="23"/>
      <c r="E21" s="23"/>
      <c r="F21" s="25"/>
      <c r="G21" s="23"/>
      <c r="H21" s="27"/>
      <c r="I21" s="28"/>
      <c r="J21" s="51"/>
      <c r="K21" s="21"/>
      <c r="L21" s="46"/>
      <c r="M21" s="55"/>
      <c r="N21" s="56"/>
      <c r="O21" s="21"/>
      <c r="P21" s="57"/>
      <c r="Q21" s="57"/>
      <c r="R21" s="21"/>
      <c r="S21" s="21"/>
      <c r="T21" s="21"/>
      <c r="U21" s="85"/>
      <c r="V21" s="84"/>
      <c r="W21" s="84"/>
      <c r="X21" s="84"/>
      <c r="Y21" s="84"/>
      <c r="Z21" s="84"/>
    </row>
    <row r="22" spans="1:26" ht="42" customHeight="1">
      <c r="A22" s="21"/>
      <c r="B22" s="190"/>
      <c r="C22" s="23"/>
      <c r="D22" s="23"/>
      <c r="E22" s="23"/>
      <c r="F22" s="25"/>
      <c r="G22" s="23"/>
      <c r="H22" s="27"/>
      <c r="I22" s="28"/>
      <c r="J22" s="51"/>
      <c r="K22" s="21"/>
      <c r="L22" s="46"/>
      <c r="M22" s="55"/>
      <c r="N22" s="56"/>
      <c r="O22" s="21"/>
      <c r="P22" s="57"/>
      <c r="Q22" s="57"/>
      <c r="R22" s="21"/>
      <c r="S22" s="21"/>
      <c r="T22" s="21"/>
      <c r="U22" s="83"/>
      <c r="V22" s="84"/>
      <c r="W22" s="84"/>
      <c r="X22" s="84"/>
      <c r="Y22" s="84"/>
      <c r="Z22" s="84"/>
    </row>
    <row r="23" spans="1:26" ht="42" customHeight="1">
      <c r="A23" s="21"/>
      <c r="B23" s="190"/>
      <c r="C23" s="23"/>
      <c r="D23" s="23"/>
      <c r="E23" s="23"/>
      <c r="F23" s="25"/>
      <c r="G23" s="23"/>
      <c r="H23" s="27"/>
      <c r="I23" s="28"/>
      <c r="J23" s="51"/>
      <c r="K23" s="21"/>
      <c r="L23" s="46"/>
      <c r="M23" s="55"/>
      <c r="N23" s="56"/>
      <c r="O23" s="21"/>
      <c r="P23" s="57"/>
      <c r="Q23" s="57"/>
      <c r="R23" s="21"/>
      <c r="S23" s="21"/>
      <c r="T23" s="21"/>
      <c r="U23" s="83"/>
      <c r="V23" s="84"/>
      <c r="W23" s="84"/>
      <c r="X23" s="84"/>
      <c r="Y23" s="84"/>
      <c r="Z23" s="84"/>
    </row>
    <row r="24" spans="1:26" ht="42" customHeight="1">
      <c r="A24" s="29"/>
      <c r="B24" s="190"/>
      <c r="C24" s="30"/>
      <c r="D24" s="30"/>
      <c r="E24" s="31"/>
      <c r="F24" s="32"/>
      <c r="G24" s="33"/>
      <c r="H24" s="34"/>
      <c r="I24" s="28"/>
      <c r="J24" s="58"/>
      <c r="K24" s="30"/>
      <c r="L24" s="46"/>
      <c r="M24" s="52"/>
      <c r="N24" s="53"/>
      <c r="O24" s="29"/>
      <c r="P24" s="54"/>
      <c r="Q24" s="54"/>
      <c r="R24" s="29"/>
      <c r="S24" s="29"/>
      <c r="T24" s="29"/>
      <c r="U24" s="86"/>
      <c r="V24" s="84"/>
      <c r="W24" s="84"/>
      <c r="X24" s="84"/>
      <c r="Y24" s="84"/>
      <c r="Z24" s="84"/>
    </row>
    <row r="25" spans="1:26" ht="42" customHeight="1">
      <c r="A25" s="29"/>
      <c r="B25" s="190"/>
      <c r="C25" s="30"/>
      <c r="D25" s="35"/>
      <c r="E25" s="35"/>
      <c r="F25" s="32"/>
      <c r="G25" s="30"/>
      <c r="H25" s="34"/>
      <c r="I25" s="28"/>
      <c r="J25" s="58"/>
      <c r="K25" s="59"/>
      <c r="L25" s="29"/>
      <c r="M25" s="52"/>
      <c r="N25" s="53"/>
      <c r="O25" s="29"/>
      <c r="P25" s="54"/>
      <c r="Q25" s="54"/>
      <c r="R25" s="29"/>
      <c r="S25" s="29"/>
      <c r="T25" s="29"/>
      <c r="U25" s="86"/>
      <c r="V25" s="84"/>
      <c r="W25" s="84"/>
      <c r="X25" s="84"/>
      <c r="Y25" s="84"/>
      <c r="Z25" s="84"/>
    </row>
    <row r="26" spans="1:26" ht="42" customHeight="1">
      <c r="A26" s="29"/>
      <c r="B26" s="22"/>
      <c r="C26" s="30"/>
      <c r="D26" s="30"/>
      <c r="E26" s="31"/>
      <c r="F26" s="32"/>
      <c r="G26" s="30"/>
      <c r="H26" s="30"/>
      <c r="I26" s="30"/>
      <c r="J26" s="58"/>
      <c r="K26" s="29"/>
      <c r="L26" s="29"/>
      <c r="M26" s="52"/>
      <c r="N26" s="53"/>
      <c r="O26" s="29"/>
      <c r="P26" s="54"/>
      <c r="Q26" s="54"/>
      <c r="R26" s="29"/>
      <c r="S26" s="29"/>
      <c r="T26" s="29"/>
      <c r="U26" s="87"/>
      <c r="V26" s="84"/>
      <c r="W26" s="84"/>
      <c r="X26" s="84"/>
      <c r="Y26" s="84"/>
      <c r="Z26" s="84"/>
    </row>
    <row r="27" spans="1:26" ht="28.5" customHeight="1">
      <c r="N27" s="5"/>
      <c r="O27" s="2"/>
      <c r="P27" s="1"/>
      <c r="R27" s="2"/>
      <c r="U27" s="6"/>
      <c r="V27" s="3"/>
    </row>
    <row r="28" spans="1:26">
      <c r="K28" s="226"/>
      <c r="L28" s="226"/>
      <c r="M28" s="226"/>
      <c r="N28" s="227"/>
      <c r="O28" s="226"/>
      <c r="P28" s="228"/>
      <c r="R28" s="2"/>
      <c r="U28" s="6"/>
      <c r="V28" s="3"/>
    </row>
    <row r="29" spans="1:26">
      <c r="K29" s="226"/>
      <c r="L29" s="229"/>
      <c r="M29" s="230"/>
      <c r="N29" s="229"/>
      <c r="O29" s="230"/>
      <c r="P29" s="230"/>
      <c r="R29" s="2"/>
      <c r="U29" s="6"/>
      <c r="V29" s="3"/>
    </row>
    <row r="30" spans="1:26" ht="14.25">
      <c r="A30" s="36"/>
      <c r="C30" s="36"/>
      <c r="D30" s="36"/>
      <c r="E30" s="36"/>
      <c r="F30" s="37"/>
      <c r="G30" s="36"/>
      <c r="H30" s="36"/>
      <c r="I30" s="36"/>
      <c r="J30" s="62"/>
      <c r="K30" s="231"/>
      <c r="L30" s="232" t="s">
        <v>27</v>
      </c>
      <c r="M30" s="233"/>
      <c r="N30" s="234"/>
      <c r="O30" s="235">
        <f>SUM(L3:L26)</f>
        <v>86313.600000000006</v>
      </c>
      <c r="P30" s="90"/>
      <c r="Q30" s="3"/>
      <c r="R30" s="38"/>
      <c r="S30" s="36"/>
      <c r="T30" s="36"/>
      <c r="U30" s="36"/>
      <c r="V30" s="88"/>
      <c r="W30" s="37"/>
      <c r="X30" s="37"/>
    </row>
    <row r="31" spans="1:26" ht="14.25">
      <c r="A31" s="36"/>
      <c r="C31" s="36"/>
      <c r="D31" s="36"/>
      <c r="E31" s="36"/>
      <c r="F31" s="37"/>
      <c r="G31" s="36"/>
      <c r="H31" s="36"/>
      <c r="I31" s="36"/>
      <c r="J31" s="62"/>
      <c r="K31" s="231"/>
      <c r="L31" s="236" t="s">
        <v>28</v>
      </c>
      <c r="M31" s="237"/>
      <c r="N31" s="238"/>
      <c r="O31" s="239">
        <f>SUM(N3:N26)</f>
        <v>76114.403999999995</v>
      </c>
      <c r="P31" s="240"/>
      <c r="Q31" s="72"/>
      <c r="R31" s="38"/>
      <c r="S31" s="36"/>
      <c r="T31" s="36"/>
      <c r="U31" s="36"/>
      <c r="V31" s="88"/>
      <c r="W31" s="37"/>
      <c r="X31" s="37"/>
    </row>
    <row r="32" spans="1:26" ht="14.25">
      <c r="A32" s="36"/>
      <c r="C32" s="36"/>
      <c r="D32" s="36"/>
      <c r="E32" s="36"/>
      <c r="F32" s="37"/>
      <c r="G32" s="36"/>
      <c r="H32" s="36"/>
      <c r="I32" s="36"/>
      <c r="J32" s="62"/>
      <c r="K32" s="231"/>
      <c r="L32" s="236" t="s">
        <v>68</v>
      </c>
      <c r="M32" s="237"/>
      <c r="N32" s="238"/>
      <c r="O32" s="239">
        <f>SUM(T3:T26)</f>
        <v>0</v>
      </c>
      <c r="P32" s="241"/>
      <c r="Q32" s="72"/>
      <c r="R32" s="38"/>
      <c r="S32" s="36"/>
      <c r="T32" s="88"/>
      <c r="U32" s="37"/>
      <c r="V32" s="37"/>
    </row>
    <row r="33" spans="1:24" s="1" customFormat="1" ht="14.25">
      <c r="A33" s="36"/>
      <c r="C33" s="36"/>
      <c r="D33" s="36"/>
      <c r="E33" s="36"/>
      <c r="F33" s="38"/>
      <c r="G33" s="36"/>
      <c r="H33" s="36"/>
      <c r="I33" s="36"/>
      <c r="J33" s="62"/>
      <c r="K33" s="242"/>
      <c r="L33" s="236" t="s">
        <v>29</v>
      </c>
      <c r="M33" s="237"/>
      <c r="N33" s="238"/>
      <c r="O33" s="239">
        <f>SUM(P3:P26)-O32</f>
        <v>10199.196000000002</v>
      </c>
      <c r="P33" s="228"/>
      <c r="R33" s="38"/>
      <c r="S33" s="36"/>
      <c r="T33" s="88"/>
      <c r="U33" s="36"/>
      <c r="V33" s="88"/>
      <c r="W33" s="38"/>
      <c r="X33" s="38"/>
    </row>
    <row r="34" spans="1:24" s="1" customFormat="1" ht="14.25">
      <c r="A34" s="36"/>
      <c r="C34" s="36"/>
      <c r="D34" s="36"/>
      <c r="E34" s="36"/>
      <c r="F34" s="38"/>
      <c r="G34" s="36"/>
      <c r="H34" s="36"/>
      <c r="I34" s="36"/>
      <c r="J34" s="62"/>
      <c r="K34" s="242"/>
      <c r="L34" s="243" t="s">
        <v>30</v>
      </c>
      <c r="M34" s="244"/>
      <c r="N34" s="245"/>
      <c r="O34" s="246">
        <f>SUM(Q3:Q26)</f>
        <v>0</v>
      </c>
      <c r="P34" s="228"/>
      <c r="R34" s="38"/>
      <c r="S34" s="36"/>
      <c r="T34" s="36"/>
      <c r="U34" s="36"/>
      <c r="V34" s="88"/>
      <c r="W34" s="38"/>
      <c r="X34" s="38"/>
    </row>
    <row r="35" spans="1:24">
      <c r="K35" s="226"/>
      <c r="L35" s="226"/>
      <c r="M35" s="247"/>
      <c r="N35" s="248"/>
      <c r="O35" s="227"/>
      <c r="P35" s="226"/>
      <c r="S35" s="36"/>
      <c r="T35" s="36"/>
    </row>
    <row r="36" spans="1:24">
      <c r="M36" s="78"/>
    </row>
    <row r="37" spans="1:24">
      <c r="M37" s="78"/>
      <c r="N37" s="36"/>
    </row>
    <row r="38" spans="1:24">
      <c r="N38" s="36"/>
    </row>
    <row r="39" spans="1:24">
      <c r="N39" s="36"/>
    </row>
  </sheetData>
  <sheetProtection selectLockedCells="1" selectUnlockedCells="1"/>
  <autoFilter ref="A2:Z18">
    <filterColumn colId="17">
      <filters>
        <filter val="ZRF"/>
      </filters>
    </filterColumn>
  </autoFilter>
  <phoneticPr fontId="24" type="noConversion"/>
  <pageMargins left="0.70763888888888904" right="0.70763888888888904" top="0.74791666666666701" bottom="0.74791666666666701" header="0.31388888888888899" footer="0.31388888888888899"/>
  <pageSetup paperSize="8"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Z27"/>
  <sheetViews>
    <sheetView zoomScale="66" zoomScaleNormal="66" workbookViewId="0">
      <pane ySplit="2" topLeftCell="A3" activePane="bottomLeft" state="frozen"/>
      <selection pane="bottomLeft" activeCell="L13" sqref="L13"/>
    </sheetView>
  </sheetViews>
  <sheetFormatPr defaultColWidth="21" defaultRowHeight="12.75"/>
  <cols>
    <col min="1" max="1" width="20.375" style="2" customWidth="1"/>
    <col min="2" max="2" width="13.25" style="3" customWidth="1"/>
    <col min="3" max="3" width="12.125" style="2" customWidth="1"/>
    <col min="4" max="4" width="14.75" style="2" customWidth="1"/>
    <col min="5" max="5" width="9.75" style="2" customWidth="1"/>
    <col min="6" max="6" width="37.75" style="3" customWidth="1"/>
    <col min="7" max="7" width="11.625" style="2" customWidth="1"/>
    <col min="8" max="8" width="10.625" style="2" customWidth="1"/>
    <col min="9" max="9" width="8.125" style="2" customWidth="1"/>
    <col min="10" max="10" width="7.875" style="4" customWidth="1"/>
    <col min="11" max="11" width="9.625" style="2" customWidth="1"/>
    <col min="12" max="12" width="10.875" style="2" customWidth="1"/>
    <col min="13" max="13" width="10.75" style="2" customWidth="1"/>
    <col min="14" max="14" width="10.875" style="2" customWidth="1"/>
    <col min="15" max="15" width="12.125" style="5" customWidth="1"/>
    <col min="16" max="16" width="11.75" style="2" customWidth="1"/>
    <col min="17" max="17" width="10.25" style="1" customWidth="1"/>
    <col min="18" max="18" width="16.625" style="1" customWidth="1"/>
    <col min="19" max="20" width="13.75" style="2" customWidth="1"/>
    <col min="21" max="21" width="20.375" style="2" customWidth="1"/>
    <col min="22" max="22" width="30" style="6" customWidth="1"/>
    <col min="23" max="16384" width="21" style="3"/>
  </cols>
  <sheetData>
    <row r="1" spans="1:26" ht="22.5" customHeight="1">
      <c r="A1" s="7" t="s">
        <v>31</v>
      </c>
      <c r="B1" s="7"/>
      <c r="F1" s="8" t="s">
        <v>32</v>
      </c>
      <c r="N1" s="5"/>
      <c r="O1" s="2"/>
      <c r="P1" s="1"/>
      <c r="R1" s="2"/>
      <c r="U1" s="6"/>
      <c r="V1" s="3"/>
    </row>
    <row r="2" spans="1:26" ht="38.25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1" t="s">
        <v>7</v>
      </c>
      <c r="H2" s="14" t="s">
        <v>8</v>
      </c>
      <c r="I2" s="14" t="s">
        <v>9</v>
      </c>
      <c r="J2" s="39" t="s">
        <v>10</v>
      </c>
      <c r="K2" s="40" t="s">
        <v>11</v>
      </c>
      <c r="L2" s="40" t="s">
        <v>12</v>
      </c>
      <c r="M2" s="41" t="s">
        <v>13</v>
      </c>
      <c r="N2" s="42" t="s">
        <v>14</v>
      </c>
      <c r="O2" s="43" t="s">
        <v>15</v>
      </c>
      <c r="P2" s="44" t="s">
        <v>16</v>
      </c>
      <c r="Q2" s="44" t="s">
        <v>17</v>
      </c>
      <c r="R2" s="80" t="s">
        <v>18</v>
      </c>
      <c r="S2" s="199" t="s">
        <v>33</v>
      </c>
      <c r="T2" s="199" t="s">
        <v>34</v>
      </c>
      <c r="U2" s="81" t="s">
        <v>19</v>
      </c>
      <c r="V2" s="3"/>
    </row>
    <row r="3" spans="1:26" ht="42" customHeight="1">
      <c r="A3" s="21" t="s">
        <v>73</v>
      </c>
      <c r="B3" s="193">
        <v>43339</v>
      </c>
      <c r="C3" s="194" t="s">
        <v>74</v>
      </c>
      <c r="D3" s="23"/>
      <c r="E3" s="24" t="s">
        <v>75</v>
      </c>
      <c r="F3" s="25" t="s">
        <v>76</v>
      </c>
      <c r="G3" s="193">
        <v>43358</v>
      </c>
      <c r="H3" s="193">
        <v>43417</v>
      </c>
      <c r="I3" s="28" t="s">
        <v>77</v>
      </c>
      <c r="J3" s="51">
        <v>14748</v>
      </c>
      <c r="K3" s="195">
        <v>3.875</v>
      </c>
      <c r="L3" s="46">
        <f t="shared" ref="L3" si="0">+K3*J3</f>
        <v>57148.5</v>
      </c>
      <c r="M3" s="55">
        <v>3.5</v>
      </c>
      <c r="N3" s="21">
        <f t="shared" ref="N3" si="1">+M3*J3</f>
        <v>51618</v>
      </c>
      <c r="O3" s="196">
        <f t="shared" ref="O3" si="2">+K3-M3</f>
        <v>0.375</v>
      </c>
      <c r="P3" s="57">
        <f t="shared" ref="P3" si="3">+O3*J3</f>
        <v>5530.5</v>
      </c>
      <c r="Q3" s="57">
        <v>57148.5</v>
      </c>
      <c r="R3" s="29" t="s">
        <v>46</v>
      </c>
      <c r="S3" s="21">
        <v>0</v>
      </c>
      <c r="T3" s="21">
        <f t="shared" ref="T3" si="4">+S3*J3</f>
        <v>0</v>
      </c>
      <c r="U3" s="83"/>
      <c r="V3" s="3"/>
      <c r="W3" s="84"/>
      <c r="X3" s="84"/>
      <c r="Y3" s="84"/>
      <c r="Z3" s="84"/>
    </row>
    <row r="4" spans="1:26" ht="42" customHeight="1">
      <c r="A4" s="21" t="s">
        <v>73</v>
      </c>
      <c r="B4" s="193">
        <v>43339</v>
      </c>
      <c r="C4" s="194" t="s">
        <v>74</v>
      </c>
      <c r="D4" s="23"/>
      <c r="E4" s="24" t="s">
        <v>75</v>
      </c>
      <c r="F4" s="25" t="s">
        <v>78</v>
      </c>
      <c r="G4" s="193">
        <v>43358</v>
      </c>
      <c r="H4" s="193">
        <v>43417</v>
      </c>
      <c r="I4" s="28" t="s">
        <v>77</v>
      </c>
      <c r="J4" s="51">
        <v>249</v>
      </c>
      <c r="K4" s="195">
        <v>4.375</v>
      </c>
      <c r="L4" s="46">
        <f t="shared" ref="L4:L12" si="5">+K4*J4</f>
        <v>1089.375</v>
      </c>
      <c r="M4" s="55">
        <v>3.5</v>
      </c>
      <c r="N4" s="21">
        <f t="shared" ref="N4:N12" si="6">+M4*J4</f>
        <v>871.5</v>
      </c>
      <c r="O4" s="196">
        <f t="shared" ref="O4:O12" si="7">+K4-M4</f>
        <v>0.875</v>
      </c>
      <c r="P4" s="57">
        <f t="shared" ref="P4:P12" si="8">+O4*J4</f>
        <v>217.875</v>
      </c>
      <c r="Q4" s="57">
        <v>1089.375</v>
      </c>
      <c r="R4" s="29" t="s">
        <v>46</v>
      </c>
      <c r="S4" s="21">
        <v>0</v>
      </c>
      <c r="T4" s="21">
        <f t="shared" ref="T4:T8" si="9">+S4*J4</f>
        <v>0</v>
      </c>
      <c r="U4" s="83"/>
      <c r="V4" s="3"/>
      <c r="W4" s="84"/>
      <c r="X4" s="84"/>
      <c r="Y4" s="84"/>
      <c r="Z4" s="84"/>
    </row>
    <row r="5" spans="1:26" ht="42" customHeight="1">
      <c r="A5" s="21" t="s">
        <v>73</v>
      </c>
      <c r="B5" s="193">
        <v>43339</v>
      </c>
      <c r="C5" s="194" t="s">
        <v>74</v>
      </c>
      <c r="D5" s="23"/>
      <c r="E5" s="24" t="s">
        <v>75</v>
      </c>
      <c r="F5" s="25" t="s">
        <v>79</v>
      </c>
      <c r="G5" s="193">
        <v>43358</v>
      </c>
      <c r="H5" s="193">
        <v>43417</v>
      </c>
      <c r="I5" s="28" t="s">
        <v>77</v>
      </c>
      <c r="J5" s="51">
        <v>4356</v>
      </c>
      <c r="K5" s="195">
        <v>4.2750000000000004</v>
      </c>
      <c r="L5" s="46">
        <f t="shared" si="5"/>
        <v>18621.900000000001</v>
      </c>
      <c r="M5" s="55">
        <v>3.9</v>
      </c>
      <c r="N5" s="21">
        <f t="shared" si="6"/>
        <v>16988.400000000001</v>
      </c>
      <c r="O5" s="196">
        <f t="shared" si="7"/>
        <v>0.375</v>
      </c>
      <c r="P5" s="57">
        <f t="shared" si="8"/>
        <v>1633.5</v>
      </c>
      <c r="Q5" s="57">
        <v>18621.900000000001</v>
      </c>
      <c r="R5" s="29" t="s">
        <v>46</v>
      </c>
      <c r="S5" s="21">
        <v>0</v>
      </c>
      <c r="T5" s="21">
        <f t="shared" si="9"/>
        <v>0</v>
      </c>
      <c r="U5" s="85"/>
      <c r="V5" s="3"/>
      <c r="W5" s="84"/>
      <c r="X5" s="84"/>
      <c r="Y5" s="84"/>
      <c r="Z5" s="84"/>
    </row>
    <row r="6" spans="1:26" ht="42" customHeight="1">
      <c r="A6" s="21" t="s">
        <v>80</v>
      </c>
      <c r="B6" s="193">
        <v>43339</v>
      </c>
      <c r="C6" s="194" t="s">
        <v>74</v>
      </c>
      <c r="D6" s="23"/>
      <c r="E6" s="24" t="s">
        <v>75</v>
      </c>
      <c r="F6" s="25" t="s">
        <v>79</v>
      </c>
      <c r="G6" s="193">
        <v>43393</v>
      </c>
      <c r="H6" s="193">
        <v>43396</v>
      </c>
      <c r="I6" s="28" t="s">
        <v>77</v>
      </c>
      <c r="J6" s="51">
        <v>492</v>
      </c>
      <c r="K6" s="195">
        <v>4.2750000000000004</v>
      </c>
      <c r="L6" s="46">
        <f t="shared" ref="L6" si="10">+K6*J6</f>
        <v>2103.3000000000002</v>
      </c>
      <c r="M6" s="55">
        <v>3.9</v>
      </c>
      <c r="N6" s="21">
        <f t="shared" ref="N6" si="11">+M6*J6</f>
        <v>1918.8</v>
      </c>
      <c r="O6" s="196">
        <f t="shared" ref="O6" si="12">+K6-M6</f>
        <v>0.375</v>
      </c>
      <c r="P6" s="57">
        <f t="shared" ref="P6" si="13">+O6*J6</f>
        <v>184.5</v>
      </c>
      <c r="Q6" s="57">
        <v>2103.3000000000002</v>
      </c>
      <c r="R6" s="29" t="s">
        <v>46</v>
      </c>
      <c r="S6" s="21">
        <v>0</v>
      </c>
      <c r="T6" s="21">
        <f t="shared" ref="T6" si="14">+S6*J6</f>
        <v>0</v>
      </c>
      <c r="U6" s="85" t="s">
        <v>81</v>
      </c>
      <c r="V6" s="3"/>
      <c r="W6" s="84"/>
      <c r="X6" s="84"/>
      <c r="Y6" s="84"/>
      <c r="Z6" s="84"/>
    </row>
    <row r="7" spans="1:26" ht="42" customHeight="1">
      <c r="A7" s="21" t="s">
        <v>73</v>
      </c>
      <c r="B7" s="193">
        <v>43339</v>
      </c>
      <c r="C7" s="194" t="s">
        <v>74</v>
      </c>
      <c r="D7" s="23"/>
      <c r="E7" s="24" t="s">
        <v>75</v>
      </c>
      <c r="F7" s="25" t="s">
        <v>82</v>
      </c>
      <c r="G7" s="193">
        <v>43358</v>
      </c>
      <c r="H7" s="193">
        <v>43417</v>
      </c>
      <c r="I7" s="28" t="s">
        <v>77</v>
      </c>
      <c r="J7" s="58">
        <v>150</v>
      </c>
      <c r="K7" s="197">
        <v>4.7750000000000004</v>
      </c>
      <c r="L7" s="46">
        <f t="shared" si="5"/>
        <v>716.25</v>
      </c>
      <c r="M7" s="55">
        <v>3.9</v>
      </c>
      <c r="N7" s="21">
        <f t="shared" si="6"/>
        <v>585</v>
      </c>
      <c r="O7" s="196">
        <f t="shared" si="7"/>
        <v>0.875</v>
      </c>
      <c r="P7" s="57">
        <f t="shared" si="8"/>
        <v>131.25</v>
      </c>
      <c r="Q7" s="57">
        <v>716.25</v>
      </c>
      <c r="R7" s="29" t="s">
        <v>46</v>
      </c>
      <c r="S7" s="21">
        <v>0</v>
      </c>
      <c r="T7" s="21">
        <f t="shared" si="9"/>
        <v>0</v>
      </c>
      <c r="U7" s="86"/>
      <c r="V7" s="3"/>
      <c r="W7" s="84"/>
      <c r="X7" s="84"/>
      <c r="Y7" s="84"/>
      <c r="Z7" s="84"/>
    </row>
    <row r="8" spans="1:26" s="90" customFormat="1" ht="42" customHeight="1">
      <c r="A8" s="202" t="s">
        <v>263</v>
      </c>
      <c r="B8" s="190">
        <v>43519</v>
      </c>
      <c r="C8" s="221" t="s">
        <v>217</v>
      </c>
      <c r="D8" s="16"/>
      <c r="E8" s="200" t="s">
        <v>218</v>
      </c>
      <c r="F8" s="108" t="s">
        <v>219</v>
      </c>
      <c r="G8" s="190">
        <v>43546</v>
      </c>
      <c r="H8" s="190">
        <v>43549</v>
      </c>
      <c r="I8" s="20" t="s">
        <v>220</v>
      </c>
      <c r="J8" s="201">
        <v>100</v>
      </c>
      <c r="K8" s="223">
        <v>12.5</v>
      </c>
      <c r="L8" s="46">
        <f t="shared" si="5"/>
        <v>1250</v>
      </c>
      <c r="M8" s="224">
        <v>11</v>
      </c>
      <c r="N8" s="202">
        <f t="shared" si="6"/>
        <v>1100</v>
      </c>
      <c r="O8" s="49">
        <f t="shared" si="7"/>
        <v>1.5</v>
      </c>
      <c r="P8" s="206">
        <f t="shared" si="8"/>
        <v>150</v>
      </c>
      <c r="Q8" s="206"/>
      <c r="R8" s="202" t="s">
        <v>221</v>
      </c>
      <c r="S8" s="202">
        <v>0</v>
      </c>
      <c r="T8" s="202">
        <f t="shared" si="9"/>
        <v>0</v>
      </c>
      <c r="U8" s="208" t="s">
        <v>222</v>
      </c>
      <c r="V8" s="129"/>
      <c r="W8" s="129"/>
      <c r="X8" s="129"/>
      <c r="Y8" s="129"/>
      <c r="Z8" s="129"/>
    </row>
    <row r="9" spans="1:26" s="90" customFormat="1" ht="42" customHeight="1">
      <c r="A9" s="202" t="s">
        <v>262</v>
      </c>
      <c r="B9" s="190">
        <v>43521</v>
      </c>
      <c r="C9" s="221" t="s">
        <v>228</v>
      </c>
      <c r="D9" s="16"/>
      <c r="E9" s="200" t="s">
        <v>75</v>
      </c>
      <c r="F9" s="108" t="s">
        <v>231</v>
      </c>
      <c r="G9" s="225">
        <v>43532</v>
      </c>
      <c r="H9" s="225">
        <v>43532</v>
      </c>
      <c r="I9" s="20" t="s">
        <v>77</v>
      </c>
      <c r="J9" s="201">
        <v>6000</v>
      </c>
      <c r="K9" s="223">
        <v>0.3</v>
      </c>
      <c r="L9" s="46">
        <f t="shared" si="5"/>
        <v>1800</v>
      </c>
      <c r="M9" s="203">
        <v>0.157</v>
      </c>
      <c r="N9" s="202">
        <f t="shared" si="6"/>
        <v>942</v>
      </c>
      <c r="O9" s="49">
        <f t="shared" si="7"/>
        <v>0.14299999999999999</v>
      </c>
      <c r="P9" s="206">
        <f t="shared" si="8"/>
        <v>857.99999999999989</v>
      </c>
      <c r="Q9" s="46">
        <v>1787.34</v>
      </c>
      <c r="R9" s="207" t="s">
        <v>229</v>
      </c>
      <c r="S9" s="202"/>
      <c r="T9" s="202"/>
      <c r="U9" s="214" t="s">
        <v>230</v>
      </c>
      <c r="V9" s="129"/>
      <c r="W9" s="129"/>
      <c r="X9" s="129"/>
      <c r="Y9" s="129"/>
      <c r="Z9" s="129"/>
    </row>
    <row r="10" spans="1:26" s="90" customFormat="1" ht="42" customHeight="1">
      <c r="A10" s="202" t="s">
        <v>252</v>
      </c>
      <c r="B10" s="190">
        <v>43521</v>
      </c>
      <c r="C10" s="221" t="s">
        <v>228</v>
      </c>
      <c r="D10" s="16"/>
      <c r="E10" s="200" t="s">
        <v>75</v>
      </c>
      <c r="F10" s="108" t="s">
        <v>232</v>
      </c>
      <c r="G10" s="225">
        <v>43540</v>
      </c>
      <c r="H10" s="225">
        <v>43542</v>
      </c>
      <c r="I10" s="20" t="s">
        <v>77</v>
      </c>
      <c r="J10" s="201">
        <v>2000</v>
      </c>
      <c r="K10" s="223">
        <v>0.24</v>
      </c>
      <c r="L10" s="46">
        <f t="shared" si="5"/>
        <v>480</v>
      </c>
      <c r="M10" s="203">
        <v>0.112</v>
      </c>
      <c r="N10" s="202">
        <f t="shared" si="6"/>
        <v>224</v>
      </c>
      <c r="O10" s="49">
        <f t="shared" si="7"/>
        <v>0.128</v>
      </c>
      <c r="P10" s="206">
        <f t="shared" si="8"/>
        <v>256</v>
      </c>
      <c r="Q10" s="46">
        <v>480</v>
      </c>
      <c r="R10" s="207" t="s">
        <v>229</v>
      </c>
      <c r="S10" s="202"/>
      <c r="T10" s="202"/>
      <c r="U10" s="214" t="s">
        <v>230</v>
      </c>
      <c r="V10" s="129"/>
      <c r="W10" s="129"/>
      <c r="X10" s="129"/>
      <c r="Y10" s="129"/>
      <c r="Z10" s="129"/>
    </row>
    <row r="11" spans="1:26" s="90" customFormat="1" ht="42" customHeight="1">
      <c r="A11" s="202" t="s">
        <v>253</v>
      </c>
      <c r="B11" s="190">
        <v>43531</v>
      </c>
      <c r="C11" s="221" t="s">
        <v>244</v>
      </c>
      <c r="D11" s="16"/>
      <c r="E11" s="200" t="s">
        <v>75</v>
      </c>
      <c r="F11" s="249" t="s">
        <v>245</v>
      </c>
      <c r="G11" s="225">
        <v>43540</v>
      </c>
      <c r="H11" s="225">
        <v>43542</v>
      </c>
      <c r="I11" s="20" t="s">
        <v>77</v>
      </c>
      <c r="J11" s="201">
        <v>1000</v>
      </c>
      <c r="K11" s="223">
        <v>0.47</v>
      </c>
      <c r="L11" s="46">
        <f t="shared" si="5"/>
        <v>470</v>
      </c>
      <c r="M11" s="224">
        <v>0.21</v>
      </c>
      <c r="N11" s="202">
        <f t="shared" si="6"/>
        <v>210</v>
      </c>
      <c r="O11" s="49">
        <f t="shared" si="7"/>
        <v>0.26</v>
      </c>
      <c r="P11" s="206">
        <f t="shared" si="8"/>
        <v>260</v>
      </c>
      <c r="Q11" s="46">
        <v>570</v>
      </c>
      <c r="R11" s="207" t="s">
        <v>247</v>
      </c>
      <c r="S11" s="202"/>
      <c r="T11" s="202"/>
      <c r="U11" s="214" t="s">
        <v>230</v>
      </c>
      <c r="V11" s="129"/>
      <c r="W11" s="129"/>
      <c r="X11" s="129"/>
      <c r="Y11" s="129"/>
      <c r="Z11" s="129"/>
    </row>
    <row r="12" spans="1:26" s="90" customFormat="1" ht="42" customHeight="1">
      <c r="A12" s="202" t="s">
        <v>253</v>
      </c>
      <c r="B12" s="190">
        <v>43531</v>
      </c>
      <c r="C12" s="221" t="s">
        <v>244</v>
      </c>
      <c r="D12" s="16"/>
      <c r="E12" s="200" t="s">
        <v>75</v>
      </c>
      <c r="F12" s="108" t="s">
        <v>246</v>
      </c>
      <c r="G12" s="225">
        <v>43540</v>
      </c>
      <c r="H12" s="225">
        <v>43542</v>
      </c>
      <c r="I12" s="20" t="s">
        <v>77</v>
      </c>
      <c r="J12" s="201">
        <v>1000</v>
      </c>
      <c r="K12" s="223">
        <v>0.54</v>
      </c>
      <c r="L12" s="46">
        <f t="shared" si="5"/>
        <v>540</v>
      </c>
      <c r="M12" s="224">
        <v>0.2</v>
      </c>
      <c r="N12" s="202">
        <f t="shared" si="6"/>
        <v>200</v>
      </c>
      <c r="O12" s="49">
        <f t="shared" si="7"/>
        <v>0.34</v>
      </c>
      <c r="P12" s="206">
        <f t="shared" si="8"/>
        <v>340</v>
      </c>
      <c r="Q12" s="46">
        <v>640</v>
      </c>
      <c r="R12" s="207" t="s">
        <v>247</v>
      </c>
      <c r="S12" s="202"/>
      <c r="T12" s="202"/>
      <c r="U12" s="214" t="s">
        <v>230</v>
      </c>
      <c r="V12" s="129"/>
      <c r="W12" s="129"/>
      <c r="X12" s="129"/>
      <c r="Y12" s="129"/>
      <c r="Z12" s="129"/>
    </row>
    <row r="13" spans="1:26" ht="42" customHeight="1">
      <c r="A13" s="202"/>
      <c r="B13" s="190"/>
      <c r="C13" s="16"/>
      <c r="D13" s="250"/>
      <c r="E13" s="250"/>
      <c r="F13" s="108"/>
      <c r="G13" s="16"/>
      <c r="H13" s="251"/>
      <c r="I13" s="28"/>
      <c r="J13" s="58"/>
      <c r="K13" s="197"/>
      <c r="L13" s="46"/>
      <c r="M13" s="55"/>
      <c r="N13" s="21"/>
      <c r="O13" s="49"/>
      <c r="P13" s="57"/>
      <c r="Q13" s="57"/>
      <c r="R13" s="29"/>
      <c r="S13" s="21"/>
      <c r="T13" s="21"/>
      <c r="U13" s="86"/>
      <c r="V13" s="84"/>
      <c r="W13" s="84"/>
      <c r="X13" s="84"/>
      <c r="Y13" s="84"/>
      <c r="Z13" s="84"/>
    </row>
    <row r="14" spans="1:26" ht="42" customHeight="1">
      <c r="A14" s="29"/>
      <c r="B14" s="22"/>
      <c r="C14" s="30"/>
      <c r="D14" s="30"/>
      <c r="E14" s="31"/>
      <c r="F14" s="32"/>
      <c r="G14" s="30"/>
      <c r="H14" s="30"/>
      <c r="I14" s="30"/>
      <c r="J14" s="58"/>
      <c r="K14" s="29"/>
      <c r="L14" s="29"/>
      <c r="M14" s="52"/>
      <c r="N14" s="53"/>
      <c r="O14" s="29"/>
      <c r="P14" s="54"/>
      <c r="Q14" s="54"/>
      <c r="R14" s="29"/>
      <c r="S14" s="29"/>
      <c r="T14" s="29"/>
      <c r="U14" s="87"/>
      <c r="V14" s="84"/>
      <c r="W14" s="84"/>
      <c r="X14" s="84"/>
      <c r="Y14" s="84"/>
      <c r="Z14" s="84"/>
    </row>
    <row r="15" spans="1:26" ht="28.5" customHeight="1">
      <c r="N15" s="5"/>
      <c r="O15" s="2"/>
      <c r="P15" s="1"/>
      <c r="R15" s="2"/>
      <c r="U15" s="6"/>
      <c r="V15" s="3"/>
    </row>
    <row r="16" spans="1:26">
      <c r="N16" s="5"/>
      <c r="O16" s="2"/>
      <c r="P16" s="1"/>
      <c r="R16" s="2"/>
      <c r="U16" s="6"/>
      <c r="V16" s="3"/>
    </row>
    <row r="17" spans="1:24">
      <c r="L17" s="60"/>
      <c r="M17" s="61"/>
      <c r="N17" s="60"/>
      <c r="O17" s="61"/>
      <c r="P17" s="61"/>
      <c r="R17" s="2"/>
      <c r="U17" s="6"/>
      <c r="V17" s="3"/>
    </row>
    <row r="18" spans="1:24" ht="14.25">
      <c r="A18" s="36"/>
      <c r="C18" s="36"/>
      <c r="D18" s="36"/>
      <c r="E18" s="36"/>
      <c r="F18" s="37"/>
      <c r="G18" s="36"/>
      <c r="H18" s="36"/>
      <c r="I18" s="36"/>
      <c r="J18" s="62"/>
      <c r="K18" s="63"/>
      <c r="L18" s="64" t="s">
        <v>27</v>
      </c>
      <c r="M18" s="65"/>
      <c r="N18" s="66"/>
      <c r="O18" s="67">
        <f>SUM(L3:L14)</f>
        <v>84219.324999999997</v>
      </c>
      <c r="P18" s="3"/>
      <c r="Q18" s="3"/>
      <c r="R18" s="38"/>
      <c r="S18" s="36"/>
      <c r="T18" s="36"/>
      <c r="U18" s="36"/>
      <c r="V18" s="88"/>
      <c r="W18" s="37"/>
      <c r="X18" s="37"/>
    </row>
    <row r="19" spans="1:24" ht="14.25">
      <c r="A19" s="36"/>
      <c r="C19" s="36"/>
      <c r="D19" s="36"/>
      <c r="E19" s="36"/>
      <c r="F19" s="37"/>
      <c r="G19" s="36"/>
      <c r="H19" s="36"/>
      <c r="I19" s="36"/>
      <c r="J19" s="62"/>
      <c r="K19" s="63"/>
      <c r="L19" s="68" t="s">
        <v>28</v>
      </c>
      <c r="M19" s="69"/>
      <c r="N19" s="70"/>
      <c r="O19" s="71">
        <f>SUM(N3:N14)</f>
        <v>74657.7</v>
      </c>
      <c r="P19" s="72"/>
      <c r="Q19" s="72"/>
      <c r="R19" s="38"/>
      <c r="S19" s="36"/>
      <c r="T19" s="36"/>
      <c r="U19" s="36"/>
      <c r="V19" s="88"/>
      <c r="W19" s="37"/>
      <c r="X19" s="37"/>
    </row>
    <row r="20" spans="1:24" ht="14.25">
      <c r="A20" s="36"/>
      <c r="C20" s="36"/>
      <c r="D20" s="36"/>
      <c r="E20" s="36"/>
      <c r="F20" s="37"/>
      <c r="G20" s="36"/>
      <c r="H20" s="36"/>
      <c r="I20" s="36"/>
      <c r="J20" s="62"/>
      <c r="K20" s="63"/>
      <c r="L20" s="68" t="s">
        <v>68</v>
      </c>
      <c r="M20" s="69"/>
      <c r="N20" s="70"/>
      <c r="O20" s="71">
        <f>SUM(T3:T14)</f>
        <v>0</v>
      </c>
      <c r="P20" s="198"/>
      <c r="Q20" s="72"/>
      <c r="R20" s="38"/>
      <c r="S20" s="36"/>
      <c r="T20" s="88"/>
      <c r="U20" s="37"/>
      <c r="V20" s="37"/>
    </row>
    <row r="21" spans="1:24" s="1" customFormat="1" ht="14.25">
      <c r="A21" s="36"/>
      <c r="C21" s="36"/>
      <c r="D21" s="36"/>
      <c r="E21" s="36"/>
      <c r="F21" s="38"/>
      <c r="G21" s="36"/>
      <c r="H21" s="36"/>
      <c r="I21" s="36"/>
      <c r="J21" s="62"/>
      <c r="K21" s="73"/>
      <c r="L21" s="68" t="s">
        <v>29</v>
      </c>
      <c r="M21" s="69"/>
      <c r="N21" s="70"/>
      <c r="O21" s="71">
        <f>SUM(P3:P14)-O20</f>
        <v>9561.625</v>
      </c>
      <c r="R21" s="38"/>
      <c r="S21" s="36"/>
      <c r="T21" s="88"/>
      <c r="U21" s="36"/>
      <c r="V21" s="88"/>
      <c r="W21" s="38"/>
      <c r="X21" s="38"/>
    </row>
    <row r="22" spans="1:24" s="1" customFormat="1" ht="14.25">
      <c r="A22" s="36"/>
      <c r="C22" s="36"/>
      <c r="D22" s="36"/>
      <c r="E22" s="36"/>
      <c r="F22" s="38"/>
      <c r="G22" s="36"/>
      <c r="H22" s="36"/>
      <c r="I22" s="36"/>
      <c r="J22" s="62"/>
      <c r="K22" s="73"/>
      <c r="L22" s="74" t="s">
        <v>30</v>
      </c>
      <c r="M22" s="75"/>
      <c r="N22" s="76"/>
      <c r="O22" s="77">
        <f>SUM(Q3:Q14)</f>
        <v>83156.664999999994</v>
      </c>
      <c r="R22" s="38"/>
      <c r="S22" s="36"/>
      <c r="T22" s="36"/>
      <c r="U22" s="36"/>
      <c r="V22" s="88"/>
      <c r="W22" s="38"/>
      <c r="X22" s="38"/>
    </row>
    <row r="23" spans="1:24">
      <c r="M23" s="78"/>
      <c r="N23" s="79"/>
      <c r="S23" s="36"/>
      <c r="T23" s="36"/>
    </row>
    <row r="24" spans="1:24">
      <c r="M24" s="78"/>
    </row>
    <row r="25" spans="1:24">
      <c r="M25" s="78"/>
      <c r="N25" s="36"/>
    </row>
    <row r="26" spans="1:24">
      <c r="N26" s="36"/>
    </row>
    <row r="27" spans="1:24">
      <c r="N27" s="36"/>
    </row>
  </sheetData>
  <sheetProtection selectLockedCells="1" selectUnlockedCells="1"/>
  <phoneticPr fontId="24" type="noConversion"/>
  <pageMargins left="0.70763888888888904" right="0.70763888888888904" top="0.74791666666666701" bottom="0.74791666666666701" header="0.31388888888888899" footer="0.31388888888888899"/>
  <pageSetup paperSize="8" scale="42" orientation="landscape" r:id="rId1"/>
  <ignoredErrors>
    <ignoredError sqref="C3:C7" numberStoredAsText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X124"/>
  <sheetViews>
    <sheetView tabSelected="1" topLeftCell="A98" zoomScale="80" zoomScaleNormal="80" workbookViewId="0">
      <pane xSplit="5" topLeftCell="F1" activePane="topRight" state="frozen"/>
      <selection pane="topRight" activeCell="G100" sqref="G100:G102"/>
    </sheetView>
  </sheetViews>
  <sheetFormatPr defaultColWidth="21" defaultRowHeight="12.75"/>
  <cols>
    <col min="1" max="1" width="16" style="2" customWidth="1"/>
    <col min="2" max="2" width="12.875" style="2" customWidth="1"/>
    <col min="3" max="3" width="12.125" style="2" customWidth="1"/>
    <col min="4" max="4" width="14.75" style="2" customWidth="1"/>
    <col min="5" max="5" width="20.375" style="2" customWidth="1"/>
    <col min="6" max="6" width="32.25" style="3" customWidth="1"/>
    <col min="7" max="8" width="10.625" style="2" customWidth="1"/>
    <col min="9" max="9" width="8.125" style="2" customWidth="1"/>
    <col min="10" max="10" width="8.25" style="4" customWidth="1"/>
    <col min="11" max="11" width="9.625" style="2" customWidth="1"/>
    <col min="12" max="13" width="9.875" style="2" customWidth="1"/>
    <col min="14" max="14" width="10.875" style="2" customWidth="1"/>
    <col min="15" max="15" width="16.25" style="5" customWidth="1"/>
    <col min="16" max="16" width="13" style="2" customWidth="1"/>
    <col min="17" max="17" width="13" style="1" customWidth="1"/>
    <col min="18" max="18" width="16.375" style="1" customWidth="1"/>
    <col min="19" max="19" width="45.875" style="2" customWidth="1"/>
    <col min="20" max="20" width="30" style="6" customWidth="1"/>
    <col min="21" max="16384" width="21" style="3"/>
  </cols>
  <sheetData>
    <row r="1" spans="1:20" ht="22.5" customHeight="1">
      <c r="A1" s="7" t="s">
        <v>153</v>
      </c>
      <c r="B1" s="91"/>
      <c r="F1" s="8" t="s">
        <v>154</v>
      </c>
      <c r="N1" s="5"/>
      <c r="O1" s="2"/>
      <c r="P1" s="1"/>
      <c r="R1" s="2"/>
      <c r="S1" s="6"/>
      <c r="T1" s="3"/>
    </row>
    <row r="2" spans="1:20" ht="51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1" t="s">
        <v>7</v>
      </c>
      <c r="H2" s="14" t="s">
        <v>8</v>
      </c>
      <c r="I2" s="14" t="s">
        <v>9</v>
      </c>
      <c r="J2" s="39" t="s">
        <v>10</v>
      </c>
      <c r="K2" s="40" t="s">
        <v>11</v>
      </c>
      <c r="L2" s="40" t="s">
        <v>12</v>
      </c>
      <c r="M2" s="41" t="s">
        <v>13</v>
      </c>
      <c r="N2" s="42" t="s">
        <v>14</v>
      </c>
      <c r="O2" s="43" t="s">
        <v>15</v>
      </c>
      <c r="P2" s="44" t="s">
        <v>16</v>
      </c>
      <c r="Q2" s="44" t="s">
        <v>17</v>
      </c>
      <c r="R2" s="80" t="s">
        <v>18</v>
      </c>
      <c r="S2" s="81" t="s">
        <v>19</v>
      </c>
      <c r="T2" s="3"/>
    </row>
    <row r="3" spans="1:20" ht="33" customHeight="1">
      <c r="A3" s="92" t="s">
        <v>155</v>
      </c>
      <c r="B3" s="93">
        <v>43321</v>
      </c>
      <c r="C3" s="94" t="s">
        <v>156</v>
      </c>
      <c r="D3" s="94" t="s">
        <v>157</v>
      </c>
      <c r="E3" s="94" t="s">
        <v>158</v>
      </c>
      <c r="F3" s="25" t="s">
        <v>159</v>
      </c>
      <c r="G3" s="93">
        <v>43416</v>
      </c>
      <c r="H3" s="95">
        <v>43481</v>
      </c>
      <c r="I3" s="94" t="s">
        <v>25</v>
      </c>
      <c r="J3" s="110">
        <v>1302</v>
      </c>
      <c r="K3" s="111">
        <v>6.65</v>
      </c>
      <c r="L3" s="111">
        <f t="shared" ref="L3:L11" si="0">+K3*J3</f>
        <v>8658.3000000000011</v>
      </c>
      <c r="M3" s="112">
        <v>6.4</v>
      </c>
      <c r="N3" s="111">
        <f t="shared" ref="N3:N11" si="1">+M3*J3</f>
        <v>8332.8000000000011</v>
      </c>
      <c r="O3" s="49">
        <f t="shared" ref="O3:O11" si="2">+K3-M3</f>
        <v>0.25</v>
      </c>
      <c r="P3" s="113">
        <f t="shared" ref="P3:P11" si="3">+O3*J3</f>
        <v>325.5</v>
      </c>
      <c r="Q3" s="50"/>
      <c r="R3" s="111" t="s">
        <v>46</v>
      </c>
      <c r="S3" s="82" t="s">
        <v>160</v>
      </c>
      <c r="T3" s="3"/>
    </row>
    <row r="4" spans="1:20" ht="33" customHeight="1">
      <c r="A4" s="92" t="s">
        <v>155</v>
      </c>
      <c r="B4" s="93">
        <v>43321</v>
      </c>
      <c r="C4" s="94" t="s">
        <v>161</v>
      </c>
      <c r="D4" s="94" t="s">
        <v>157</v>
      </c>
      <c r="E4" s="94" t="s">
        <v>158</v>
      </c>
      <c r="F4" s="25" t="s">
        <v>159</v>
      </c>
      <c r="G4" s="93">
        <v>43416</v>
      </c>
      <c r="H4" s="95">
        <v>43481</v>
      </c>
      <c r="I4" s="94" t="s">
        <v>25</v>
      </c>
      <c r="J4" s="110">
        <v>72</v>
      </c>
      <c r="K4" s="111">
        <v>6.65</v>
      </c>
      <c r="L4" s="111">
        <f t="shared" si="0"/>
        <v>478.8</v>
      </c>
      <c r="M4" s="112">
        <v>6.4</v>
      </c>
      <c r="N4" s="111">
        <f t="shared" si="1"/>
        <v>460.8</v>
      </c>
      <c r="O4" s="49">
        <f t="shared" si="2"/>
        <v>0.25</v>
      </c>
      <c r="P4" s="113">
        <f t="shared" si="3"/>
        <v>18</v>
      </c>
      <c r="Q4" s="50"/>
      <c r="R4" s="111" t="s">
        <v>46</v>
      </c>
      <c r="S4" s="82" t="s">
        <v>160</v>
      </c>
      <c r="T4" s="3"/>
    </row>
    <row r="5" spans="1:20" ht="41.25" customHeight="1">
      <c r="A5" s="256" t="s">
        <v>315</v>
      </c>
      <c r="B5" s="93">
        <v>43326</v>
      </c>
      <c r="C5" s="94" t="s">
        <v>162</v>
      </c>
      <c r="D5" s="94" t="s">
        <v>163</v>
      </c>
      <c r="E5" s="94" t="s">
        <v>164</v>
      </c>
      <c r="F5" s="96" t="s">
        <v>165</v>
      </c>
      <c r="G5" s="93">
        <v>43416</v>
      </c>
      <c r="H5" s="95">
        <v>43481</v>
      </c>
      <c r="I5" s="94" t="s">
        <v>25</v>
      </c>
      <c r="J5" s="110">
        <v>368</v>
      </c>
      <c r="K5" s="111">
        <v>9.4</v>
      </c>
      <c r="L5" s="111">
        <f t="shared" si="0"/>
        <v>3459.2000000000003</v>
      </c>
      <c r="M5" s="112">
        <v>9.15</v>
      </c>
      <c r="N5" s="111">
        <f t="shared" si="1"/>
        <v>3367.2000000000003</v>
      </c>
      <c r="O5" s="49">
        <f t="shared" si="2"/>
        <v>0.25</v>
      </c>
      <c r="P5" s="113">
        <f t="shared" si="3"/>
        <v>92</v>
      </c>
      <c r="Q5" s="50">
        <v>3459.2</v>
      </c>
      <c r="R5" s="111" t="s">
        <v>46</v>
      </c>
      <c r="S5" s="257" t="s">
        <v>314</v>
      </c>
      <c r="T5" s="3"/>
    </row>
    <row r="6" spans="1:20" ht="40.5" customHeight="1">
      <c r="A6" s="256" t="s">
        <v>315</v>
      </c>
      <c r="B6" s="93">
        <v>43326</v>
      </c>
      <c r="C6" s="94" t="s">
        <v>166</v>
      </c>
      <c r="D6" s="94" t="s">
        <v>163</v>
      </c>
      <c r="E6" s="94" t="s">
        <v>164</v>
      </c>
      <c r="F6" s="96" t="s">
        <v>165</v>
      </c>
      <c r="G6" s="93">
        <v>43416</v>
      </c>
      <c r="H6" s="95">
        <v>43481</v>
      </c>
      <c r="I6" s="94" t="s">
        <v>25</v>
      </c>
      <c r="J6" s="110">
        <v>200</v>
      </c>
      <c r="K6" s="111">
        <v>9.4</v>
      </c>
      <c r="L6" s="111">
        <f t="shared" si="0"/>
        <v>1880</v>
      </c>
      <c r="M6" s="112">
        <v>9.15</v>
      </c>
      <c r="N6" s="111">
        <f t="shared" si="1"/>
        <v>1830</v>
      </c>
      <c r="O6" s="49">
        <f t="shared" si="2"/>
        <v>0.25</v>
      </c>
      <c r="P6" s="113">
        <f t="shared" si="3"/>
        <v>50</v>
      </c>
      <c r="Q6" s="50">
        <v>1880</v>
      </c>
      <c r="R6" s="111" t="s">
        <v>46</v>
      </c>
      <c r="S6" s="257" t="s">
        <v>314</v>
      </c>
      <c r="T6" s="3"/>
    </row>
    <row r="7" spans="1:20" ht="43.5" customHeight="1">
      <c r="A7" s="256" t="s">
        <v>315</v>
      </c>
      <c r="B7" s="93">
        <v>43326</v>
      </c>
      <c r="C7" s="94" t="s">
        <v>167</v>
      </c>
      <c r="D7" s="94" t="s">
        <v>163</v>
      </c>
      <c r="E7" s="94" t="s">
        <v>164</v>
      </c>
      <c r="F7" s="96" t="s">
        <v>165</v>
      </c>
      <c r="G7" s="93">
        <v>43416</v>
      </c>
      <c r="H7" s="95">
        <v>43481</v>
      </c>
      <c r="I7" s="94" t="s">
        <v>25</v>
      </c>
      <c r="J7" s="110">
        <v>256</v>
      </c>
      <c r="K7" s="111">
        <v>9.4</v>
      </c>
      <c r="L7" s="111">
        <f t="shared" si="0"/>
        <v>2406.4</v>
      </c>
      <c r="M7" s="112">
        <v>9.15</v>
      </c>
      <c r="N7" s="111">
        <f t="shared" si="1"/>
        <v>2342.4</v>
      </c>
      <c r="O7" s="49">
        <f t="shared" si="2"/>
        <v>0.25</v>
      </c>
      <c r="P7" s="113">
        <f t="shared" si="3"/>
        <v>64</v>
      </c>
      <c r="Q7" s="50">
        <v>2406.4</v>
      </c>
      <c r="R7" s="111" t="s">
        <v>46</v>
      </c>
      <c r="S7" s="257" t="s">
        <v>314</v>
      </c>
      <c r="T7" s="3"/>
    </row>
    <row r="8" spans="1:20" ht="41.25" customHeight="1">
      <c r="A8" s="256" t="s">
        <v>315</v>
      </c>
      <c r="B8" s="93">
        <v>43326</v>
      </c>
      <c r="C8" s="94" t="s">
        <v>168</v>
      </c>
      <c r="D8" s="94" t="s">
        <v>163</v>
      </c>
      <c r="E8" s="94" t="s">
        <v>164</v>
      </c>
      <c r="F8" s="96" t="s">
        <v>165</v>
      </c>
      <c r="G8" s="93">
        <v>43416</v>
      </c>
      <c r="H8" s="95">
        <v>43481</v>
      </c>
      <c r="I8" s="94" t="s">
        <v>25</v>
      </c>
      <c r="J8" s="110">
        <v>304</v>
      </c>
      <c r="K8" s="111">
        <v>9.4</v>
      </c>
      <c r="L8" s="111">
        <f t="shared" si="0"/>
        <v>2857.6</v>
      </c>
      <c r="M8" s="112">
        <v>9.15</v>
      </c>
      <c r="N8" s="111">
        <f t="shared" si="1"/>
        <v>2781.6</v>
      </c>
      <c r="O8" s="49">
        <f t="shared" si="2"/>
        <v>0.25</v>
      </c>
      <c r="P8" s="113">
        <f t="shared" si="3"/>
        <v>76</v>
      </c>
      <c r="Q8" s="50">
        <v>2857.6</v>
      </c>
      <c r="R8" s="111" t="s">
        <v>46</v>
      </c>
      <c r="S8" s="257" t="s">
        <v>314</v>
      </c>
      <c r="T8" s="3"/>
    </row>
    <row r="9" spans="1:20" ht="40.5" customHeight="1">
      <c r="A9" s="256" t="s">
        <v>315</v>
      </c>
      <c r="B9" s="93">
        <v>43326</v>
      </c>
      <c r="C9" s="94" t="s">
        <v>169</v>
      </c>
      <c r="D9" s="94" t="s">
        <v>163</v>
      </c>
      <c r="E9" s="94" t="s">
        <v>164</v>
      </c>
      <c r="F9" s="96" t="s">
        <v>165</v>
      </c>
      <c r="G9" s="93">
        <v>43416</v>
      </c>
      <c r="H9" s="95">
        <v>43481</v>
      </c>
      <c r="I9" s="94" t="s">
        <v>25</v>
      </c>
      <c r="J9" s="110">
        <v>16</v>
      </c>
      <c r="K9" s="111">
        <v>9.4</v>
      </c>
      <c r="L9" s="111">
        <f t="shared" si="0"/>
        <v>150.4</v>
      </c>
      <c r="M9" s="112">
        <v>9.15</v>
      </c>
      <c r="N9" s="111">
        <f t="shared" si="1"/>
        <v>146.4</v>
      </c>
      <c r="O9" s="49">
        <f t="shared" si="2"/>
        <v>0.25</v>
      </c>
      <c r="P9" s="113">
        <f t="shared" si="3"/>
        <v>4</v>
      </c>
      <c r="Q9" s="50">
        <v>150.4</v>
      </c>
      <c r="R9" s="111" t="s">
        <v>46</v>
      </c>
      <c r="S9" s="257" t="s">
        <v>314</v>
      </c>
      <c r="T9" s="3"/>
    </row>
    <row r="10" spans="1:20" ht="46.5" customHeight="1">
      <c r="A10" s="256" t="s">
        <v>315</v>
      </c>
      <c r="B10" s="93">
        <v>43326</v>
      </c>
      <c r="C10" s="94" t="s">
        <v>170</v>
      </c>
      <c r="D10" s="94" t="s">
        <v>163</v>
      </c>
      <c r="E10" s="94" t="s">
        <v>164</v>
      </c>
      <c r="F10" s="96" t="s">
        <v>165</v>
      </c>
      <c r="G10" s="93">
        <v>43416</v>
      </c>
      <c r="H10" s="95">
        <v>43481</v>
      </c>
      <c r="I10" s="94" t="s">
        <v>25</v>
      </c>
      <c r="J10" s="110">
        <v>96</v>
      </c>
      <c r="K10" s="111">
        <v>9.4</v>
      </c>
      <c r="L10" s="111">
        <f t="shared" si="0"/>
        <v>902.40000000000009</v>
      </c>
      <c r="M10" s="112">
        <v>9.15</v>
      </c>
      <c r="N10" s="111">
        <f t="shared" si="1"/>
        <v>878.40000000000009</v>
      </c>
      <c r="O10" s="49">
        <f t="shared" si="2"/>
        <v>0.25</v>
      </c>
      <c r="P10" s="113">
        <f t="shared" si="3"/>
        <v>24</v>
      </c>
      <c r="Q10" s="50">
        <v>902.4</v>
      </c>
      <c r="R10" s="111" t="s">
        <v>46</v>
      </c>
      <c r="S10" s="257" t="s">
        <v>314</v>
      </c>
      <c r="T10" s="122" t="s">
        <v>134</v>
      </c>
    </row>
    <row r="11" spans="1:20" ht="33" customHeight="1">
      <c r="A11" s="92" t="s">
        <v>171</v>
      </c>
      <c r="B11" s="93">
        <v>43326</v>
      </c>
      <c r="C11" s="94" t="s">
        <v>172</v>
      </c>
      <c r="D11" s="94" t="s">
        <v>163</v>
      </c>
      <c r="E11" s="94" t="s">
        <v>164</v>
      </c>
      <c r="F11" s="96" t="s">
        <v>165</v>
      </c>
      <c r="G11" s="97">
        <v>43437</v>
      </c>
      <c r="H11" s="97">
        <v>43472</v>
      </c>
      <c r="I11" s="94" t="s">
        <v>25</v>
      </c>
      <c r="J11" s="114">
        <v>4736</v>
      </c>
      <c r="K11" s="111">
        <v>7.2</v>
      </c>
      <c r="L11" s="111">
        <f t="shared" si="0"/>
        <v>34099.200000000004</v>
      </c>
      <c r="M11" s="112">
        <v>6.95</v>
      </c>
      <c r="N11" s="111">
        <f t="shared" si="1"/>
        <v>32915.200000000004</v>
      </c>
      <c r="O11" s="49">
        <f t="shared" si="2"/>
        <v>0.25</v>
      </c>
      <c r="P11" s="113">
        <f t="shared" si="3"/>
        <v>1184</v>
      </c>
      <c r="Q11" s="50">
        <v>34099.199999999997</v>
      </c>
      <c r="R11" s="111" t="s">
        <v>46</v>
      </c>
      <c r="S11" s="82" t="s">
        <v>173</v>
      </c>
      <c r="T11" s="3" t="s">
        <v>134</v>
      </c>
    </row>
    <row r="12" spans="1:20" ht="33" customHeight="1">
      <c r="A12" s="92" t="s">
        <v>171</v>
      </c>
      <c r="B12" s="93">
        <v>43326</v>
      </c>
      <c r="C12" s="94" t="s">
        <v>174</v>
      </c>
      <c r="D12" s="94" t="s">
        <v>163</v>
      </c>
      <c r="E12" s="94" t="s">
        <v>164</v>
      </c>
      <c r="F12" s="96" t="s">
        <v>175</v>
      </c>
      <c r="G12" s="93">
        <v>43437</v>
      </c>
      <c r="H12" s="97">
        <v>43472</v>
      </c>
      <c r="I12" s="94" t="s">
        <v>25</v>
      </c>
      <c r="J12" s="110">
        <v>1100</v>
      </c>
      <c r="K12" s="111">
        <v>6.9</v>
      </c>
      <c r="L12" s="111">
        <f t="shared" ref="L12:L20" si="4">+K12*J12</f>
        <v>7590</v>
      </c>
      <c r="M12" s="112">
        <v>6.65</v>
      </c>
      <c r="N12" s="111">
        <f t="shared" ref="N12:N20" si="5">+M12*J12</f>
        <v>7315</v>
      </c>
      <c r="O12" s="49">
        <f t="shared" ref="O12:O20" si="6">+K12-M12</f>
        <v>0.25</v>
      </c>
      <c r="P12" s="113">
        <f t="shared" ref="P12:P20" si="7">+O12*J12</f>
        <v>275</v>
      </c>
      <c r="Q12" s="50">
        <v>7590</v>
      </c>
      <c r="R12" s="111" t="s">
        <v>46</v>
      </c>
      <c r="S12" s="82" t="s">
        <v>173</v>
      </c>
      <c r="T12" s="3"/>
    </row>
    <row r="13" spans="1:20" ht="33" customHeight="1">
      <c r="A13" s="92" t="s">
        <v>171</v>
      </c>
      <c r="B13" s="93">
        <v>43326</v>
      </c>
      <c r="C13" s="94" t="s">
        <v>176</v>
      </c>
      <c r="D13" s="94" t="s">
        <v>163</v>
      </c>
      <c r="E13" s="94" t="s">
        <v>164</v>
      </c>
      <c r="F13" s="96" t="s">
        <v>165</v>
      </c>
      <c r="G13" s="93">
        <v>43437</v>
      </c>
      <c r="H13" s="97">
        <v>43472</v>
      </c>
      <c r="I13" s="94" t="s">
        <v>25</v>
      </c>
      <c r="J13" s="110">
        <v>1936</v>
      </c>
      <c r="K13" s="111">
        <v>7.2</v>
      </c>
      <c r="L13" s="111">
        <f t="shared" si="4"/>
        <v>13939.2</v>
      </c>
      <c r="M13" s="112">
        <v>6.95</v>
      </c>
      <c r="N13" s="111">
        <f t="shared" si="5"/>
        <v>13455.2</v>
      </c>
      <c r="O13" s="49">
        <f t="shared" si="6"/>
        <v>0.25</v>
      </c>
      <c r="P13" s="113">
        <f t="shared" si="7"/>
        <v>484</v>
      </c>
      <c r="Q13" s="50">
        <v>13939.2</v>
      </c>
      <c r="R13" s="111" t="s">
        <v>46</v>
      </c>
      <c r="S13" s="82" t="s">
        <v>173</v>
      </c>
      <c r="T13" s="3"/>
    </row>
    <row r="14" spans="1:20" ht="33" customHeight="1">
      <c r="A14" s="92" t="s">
        <v>171</v>
      </c>
      <c r="B14" s="93">
        <v>43326</v>
      </c>
      <c r="C14" s="94" t="s">
        <v>177</v>
      </c>
      <c r="D14" s="94" t="s">
        <v>163</v>
      </c>
      <c r="E14" s="94" t="s">
        <v>164</v>
      </c>
      <c r="F14" s="96" t="s">
        <v>165</v>
      </c>
      <c r="G14" s="93">
        <v>43437</v>
      </c>
      <c r="H14" s="97">
        <v>43472</v>
      </c>
      <c r="I14" s="94" t="s">
        <v>25</v>
      </c>
      <c r="J14" s="110">
        <v>4640</v>
      </c>
      <c r="K14" s="111">
        <v>7.2</v>
      </c>
      <c r="L14" s="111">
        <f t="shared" si="4"/>
        <v>33408</v>
      </c>
      <c r="M14" s="112">
        <v>6.95</v>
      </c>
      <c r="N14" s="111">
        <f t="shared" si="5"/>
        <v>32248</v>
      </c>
      <c r="O14" s="49">
        <f t="shared" si="6"/>
        <v>0.25</v>
      </c>
      <c r="P14" s="113">
        <f t="shared" si="7"/>
        <v>1160</v>
      </c>
      <c r="Q14" s="50">
        <v>33408</v>
      </c>
      <c r="R14" s="111" t="s">
        <v>46</v>
      </c>
      <c r="S14" s="82" t="s">
        <v>173</v>
      </c>
      <c r="T14" s="3"/>
    </row>
    <row r="15" spans="1:20" ht="33" customHeight="1">
      <c r="A15" s="92" t="s">
        <v>171</v>
      </c>
      <c r="B15" s="93">
        <v>43326</v>
      </c>
      <c r="C15" s="94" t="s">
        <v>178</v>
      </c>
      <c r="D15" s="94" t="s">
        <v>163</v>
      </c>
      <c r="E15" s="94" t="s">
        <v>164</v>
      </c>
      <c r="F15" s="96" t="s">
        <v>165</v>
      </c>
      <c r="G15" s="93">
        <v>43437</v>
      </c>
      <c r="H15" s="97">
        <v>43472</v>
      </c>
      <c r="I15" s="94" t="s">
        <v>25</v>
      </c>
      <c r="J15" s="110">
        <v>2136</v>
      </c>
      <c r="K15" s="111">
        <v>7.2</v>
      </c>
      <c r="L15" s="111">
        <f t="shared" si="4"/>
        <v>15379.2</v>
      </c>
      <c r="M15" s="112">
        <v>6.95</v>
      </c>
      <c r="N15" s="111">
        <f t="shared" si="5"/>
        <v>14845.2</v>
      </c>
      <c r="O15" s="49">
        <f t="shared" si="6"/>
        <v>0.25</v>
      </c>
      <c r="P15" s="113">
        <f t="shared" si="7"/>
        <v>534</v>
      </c>
      <c r="Q15" s="50">
        <v>15379.2</v>
      </c>
      <c r="R15" s="111" t="s">
        <v>46</v>
      </c>
      <c r="S15" s="82" t="s">
        <v>173</v>
      </c>
      <c r="T15" s="3"/>
    </row>
    <row r="16" spans="1:20" ht="33" customHeight="1">
      <c r="A16" s="92" t="s">
        <v>171</v>
      </c>
      <c r="B16" s="93">
        <v>43326</v>
      </c>
      <c r="C16" s="94" t="s">
        <v>179</v>
      </c>
      <c r="D16" s="94" t="s">
        <v>163</v>
      </c>
      <c r="E16" s="94" t="s">
        <v>164</v>
      </c>
      <c r="F16" s="96" t="s">
        <v>165</v>
      </c>
      <c r="G16" s="93">
        <v>43437</v>
      </c>
      <c r="H16" s="97">
        <v>43472</v>
      </c>
      <c r="I16" s="94" t="s">
        <v>25</v>
      </c>
      <c r="J16" s="110">
        <v>192</v>
      </c>
      <c r="K16" s="111">
        <v>7.2</v>
      </c>
      <c r="L16" s="111">
        <f t="shared" si="4"/>
        <v>1382.4</v>
      </c>
      <c r="M16" s="112">
        <v>6.95</v>
      </c>
      <c r="N16" s="111">
        <f t="shared" si="5"/>
        <v>1334.4</v>
      </c>
      <c r="O16" s="49">
        <f t="shared" si="6"/>
        <v>0.25</v>
      </c>
      <c r="P16" s="113">
        <f t="shared" si="7"/>
        <v>48</v>
      </c>
      <c r="Q16" s="50">
        <v>1382.4</v>
      </c>
      <c r="R16" s="111" t="s">
        <v>46</v>
      </c>
      <c r="S16" s="82" t="s">
        <v>173</v>
      </c>
      <c r="T16" s="3"/>
    </row>
    <row r="17" spans="1:24" ht="33" customHeight="1">
      <c r="A17" s="92" t="s">
        <v>171</v>
      </c>
      <c r="B17" s="93">
        <v>43326</v>
      </c>
      <c r="C17" s="94" t="s">
        <v>180</v>
      </c>
      <c r="D17" s="94" t="s">
        <v>163</v>
      </c>
      <c r="E17" s="94" t="s">
        <v>264</v>
      </c>
      <c r="F17" s="96" t="s">
        <v>165</v>
      </c>
      <c r="G17" s="93">
        <v>43437</v>
      </c>
      <c r="H17" s="97">
        <v>43472</v>
      </c>
      <c r="I17" s="94" t="s">
        <v>25</v>
      </c>
      <c r="J17" s="110">
        <v>664</v>
      </c>
      <c r="K17" s="111">
        <v>7.2</v>
      </c>
      <c r="L17" s="111">
        <f t="shared" si="4"/>
        <v>4780.8</v>
      </c>
      <c r="M17" s="112">
        <v>6.95</v>
      </c>
      <c r="N17" s="111">
        <f t="shared" si="5"/>
        <v>4614.8</v>
      </c>
      <c r="O17" s="49">
        <f t="shared" si="6"/>
        <v>0.25</v>
      </c>
      <c r="P17" s="113">
        <f t="shared" si="7"/>
        <v>166</v>
      </c>
      <c r="Q17" s="50">
        <v>4780.8</v>
      </c>
      <c r="R17" s="111" t="s">
        <v>46</v>
      </c>
      <c r="S17" s="82" t="s">
        <v>173</v>
      </c>
      <c r="T17" s="3"/>
    </row>
    <row r="18" spans="1:24" ht="33" customHeight="1">
      <c r="A18" s="92" t="s">
        <v>181</v>
      </c>
      <c r="B18" s="98">
        <v>43385</v>
      </c>
      <c r="C18" s="94" t="s">
        <v>182</v>
      </c>
      <c r="D18" s="94" t="s">
        <v>183</v>
      </c>
      <c r="E18" s="99" t="s">
        <v>184</v>
      </c>
      <c r="F18" s="25" t="s">
        <v>185</v>
      </c>
      <c r="G18" s="98">
        <v>43465</v>
      </c>
      <c r="H18" s="100">
        <v>43488</v>
      </c>
      <c r="I18" s="94" t="s">
        <v>25</v>
      </c>
      <c r="J18" s="110">
        <v>871</v>
      </c>
      <c r="K18" s="111">
        <v>6.4</v>
      </c>
      <c r="L18" s="111">
        <f t="shared" si="4"/>
        <v>5574.4000000000005</v>
      </c>
      <c r="M18" s="112">
        <v>6.15</v>
      </c>
      <c r="N18" s="111">
        <f t="shared" si="5"/>
        <v>5356.6500000000005</v>
      </c>
      <c r="O18" s="49">
        <f t="shared" si="6"/>
        <v>0.25</v>
      </c>
      <c r="P18" s="113">
        <f t="shared" si="7"/>
        <v>217.75</v>
      </c>
      <c r="Q18" s="50">
        <v>5574.4</v>
      </c>
      <c r="R18" s="111" t="s">
        <v>46</v>
      </c>
      <c r="S18" s="82" t="s">
        <v>173</v>
      </c>
      <c r="T18" s="3"/>
    </row>
    <row r="19" spans="1:24" ht="33" customHeight="1">
      <c r="A19" s="92" t="s">
        <v>181</v>
      </c>
      <c r="B19" s="98">
        <v>43385</v>
      </c>
      <c r="C19" s="216" t="s">
        <v>186</v>
      </c>
      <c r="D19" s="94" t="s">
        <v>183</v>
      </c>
      <c r="E19" s="99" t="s">
        <v>184</v>
      </c>
      <c r="F19" s="25" t="s">
        <v>185</v>
      </c>
      <c r="G19" s="98">
        <v>43465</v>
      </c>
      <c r="H19" s="100">
        <v>43488</v>
      </c>
      <c r="I19" s="94" t="s">
        <v>25</v>
      </c>
      <c r="J19" s="110">
        <v>1148</v>
      </c>
      <c r="K19" s="115">
        <v>6.4</v>
      </c>
      <c r="L19" s="111">
        <f t="shared" si="4"/>
        <v>7347.2000000000007</v>
      </c>
      <c r="M19" s="116">
        <v>6.15</v>
      </c>
      <c r="N19" s="111">
        <f t="shared" si="5"/>
        <v>7060.2000000000007</v>
      </c>
      <c r="O19" s="49">
        <f t="shared" si="6"/>
        <v>0.25</v>
      </c>
      <c r="P19" s="113">
        <f t="shared" si="7"/>
        <v>287</v>
      </c>
      <c r="Q19" s="119">
        <v>7347.2</v>
      </c>
      <c r="R19" s="111" t="s">
        <v>46</v>
      </c>
      <c r="S19" s="82" t="s">
        <v>173</v>
      </c>
      <c r="T19" s="124"/>
      <c r="U19" s="84"/>
      <c r="V19" s="84"/>
      <c r="W19" s="84"/>
      <c r="X19" s="84"/>
    </row>
    <row r="20" spans="1:24" s="89" customFormat="1" ht="33" customHeight="1">
      <c r="A20" s="101"/>
      <c r="B20" s="102">
        <v>43479</v>
      </c>
      <c r="C20" s="103" t="s">
        <v>187</v>
      </c>
      <c r="D20" s="103" t="s">
        <v>188</v>
      </c>
      <c r="E20" s="104" t="s">
        <v>189</v>
      </c>
      <c r="F20" s="105" t="s">
        <v>190</v>
      </c>
      <c r="G20" s="102">
        <v>43672</v>
      </c>
      <c r="H20" s="106">
        <v>43703</v>
      </c>
      <c r="I20" s="107" t="s">
        <v>25</v>
      </c>
      <c r="J20" s="117">
        <v>4815</v>
      </c>
      <c r="K20" s="101">
        <v>7.05</v>
      </c>
      <c r="L20" s="101">
        <f t="shared" si="4"/>
        <v>33945.75</v>
      </c>
      <c r="M20" s="118">
        <v>6.8</v>
      </c>
      <c r="N20" s="101">
        <f t="shared" si="5"/>
        <v>32742</v>
      </c>
      <c r="O20" s="49">
        <f t="shared" si="6"/>
        <v>0.25</v>
      </c>
      <c r="P20" s="119">
        <f t="shared" si="7"/>
        <v>1203.75</v>
      </c>
      <c r="Q20" s="119"/>
      <c r="R20" s="101" t="s">
        <v>71</v>
      </c>
      <c r="S20" s="125"/>
      <c r="T20" s="126"/>
      <c r="U20" s="127"/>
      <c r="V20" s="127"/>
      <c r="W20" s="127"/>
      <c r="X20" s="127"/>
    </row>
    <row r="21" spans="1:24" s="89" customFormat="1" ht="33" customHeight="1">
      <c r="A21" s="101"/>
      <c r="B21" s="102">
        <v>43507</v>
      </c>
      <c r="C21" s="103" t="s">
        <v>191</v>
      </c>
      <c r="D21" s="103" t="s">
        <v>188</v>
      </c>
      <c r="E21" s="104" t="s">
        <v>189</v>
      </c>
      <c r="F21" s="105" t="s">
        <v>190</v>
      </c>
      <c r="G21" s="102">
        <v>43672</v>
      </c>
      <c r="H21" s="106">
        <v>43703</v>
      </c>
      <c r="I21" s="107" t="s">
        <v>25</v>
      </c>
      <c r="J21" s="117">
        <v>890</v>
      </c>
      <c r="K21" s="101">
        <v>7.05</v>
      </c>
      <c r="L21" s="101">
        <f t="shared" ref="L21:L35" si="8">+K21*J21</f>
        <v>6274.5</v>
      </c>
      <c r="M21" s="118">
        <v>6.8</v>
      </c>
      <c r="N21" s="101">
        <f t="shared" ref="N21:N35" si="9">+M21*J21</f>
        <v>6052</v>
      </c>
      <c r="O21" s="49">
        <f t="shared" ref="O21:O35" si="10">+K21-M21</f>
        <v>0.25</v>
      </c>
      <c r="P21" s="119">
        <f t="shared" ref="P21:P35" si="11">+O21*J21</f>
        <v>222.5</v>
      </c>
      <c r="Q21" s="119"/>
      <c r="R21" s="101" t="s">
        <v>71</v>
      </c>
      <c r="S21" s="125"/>
      <c r="T21" s="126"/>
      <c r="U21" s="127"/>
      <c r="V21" s="127"/>
      <c r="W21" s="127"/>
      <c r="X21" s="127"/>
    </row>
    <row r="22" spans="1:24" s="89" customFormat="1" ht="33" customHeight="1">
      <c r="A22" s="101"/>
      <c r="B22" s="102">
        <v>43507</v>
      </c>
      <c r="C22" s="103" t="s">
        <v>192</v>
      </c>
      <c r="D22" s="103" t="s">
        <v>188</v>
      </c>
      <c r="E22" s="104" t="s">
        <v>189</v>
      </c>
      <c r="F22" s="105" t="s">
        <v>190</v>
      </c>
      <c r="G22" s="102">
        <v>43672</v>
      </c>
      <c r="H22" s="106">
        <v>43703</v>
      </c>
      <c r="I22" s="107" t="s">
        <v>25</v>
      </c>
      <c r="J22" s="117">
        <v>2134</v>
      </c>
      <c r="K22" s="101">
        <v>7.05</v>
      </c>
      <c r="L22" s="101">
        <f t="shared" si="8"/>
        <v>15044.699999999999</v>
      </c>
      <c r="M22" s="118">
        <v>6.8</v>
      </c>
      <c r="N22" s="101">
        <f t="shared" si="9"/>
        <v>14511.199999999999</v>
      </c>
      <c r="O22" s="49">
        <f t="shared" si="10"/>
        <v>0.25</v>
      </c>
      <c r="P22" s="119">
        <f t="shared" si="11"/>
        <v>533.5</v>
      </c>
      <c r="Q22" s="119"/>
      <c r="R22" s="101" t="s">
        <v>71</v>
      </c>
      <c r="S22" s="125"/>
      <c r="T22" s="126"/>
      <c r="U22" s="127"/>
      <c r="V22" s="127"/>
      <c r="W22" s="127"/>
      <c r="X22" s="127"/>
    </row>
    <row r="23" spans="1:24" s="89" customFormat="1" ht="33" customHeight="1">
      <c r="A23" s="101"/>
      <c r="B23" s="102">
        <v>43507</v>
      </c>
      <c r="C23" s="103" t="s">
        <v>193</v>
      </c>
      <c r="D23" s="103" t="s">
        <v>188</v>
      </c>
      <c r="E23" s="104" t="s">
        <v>189</v>
      </c>
      <c r="F23" s="105" t="s">
        <v>190</v>
      </c>
      <c r="G23" s="102">
        <v>43672</v>
      </c>
      <c r="H23" s="106">
        <v>43703</v>
      </c>
      <c r="I23" s="107" t="s">
        <v>25</v>
      </c>
      <c r="J23" s="117">
        <v>2431</v>
      </c>
      <c r="K23" s="101">
        <v>7.05</v>
      </c>
      <c r="L23" s="101">
        <f t="shared" si="8"/>
        <v>17138.55</v>
      </c>
      <c r="M23" s="118">
        <v>6.8</v>
      </c>
      <c r="N23" s="101">
        <f t="shared" si="9"/>
        <v>16530.8</v>
      </c>
      <c r="O23" s="49">
        <f t="shared" si="10"/>
        <v>0.25</v>
      </c>
      <c r="P23" s="119">
        <f t="shared" si="11"/>
        <v>607.75</v>
      </c>
      <c r="Q23" s="119"/>
      <c r="R23" s="101" t="s">
        <v>71</v>
      </c>
      <c r="S23" s="125"/>
      <c r="T23" s="126"/>
      <c r="U23" s="127"/>
      <c r="V23" s="127"/>
      <c r="W23" s="127"/>
      <c r="X23" s="127"/>
    </row>
    <row r="24" spans="1:24" s="89" customFormat="1" ht="33" customHeight="1">
      <c r="A24" s="101"/>
      <c r="B24" s="102">
        <v>43507</v>
      </c>
      <c r="C24" s="103" t="s">
        <v>194</v>
      </c>
      <c r="D24" s="103" t="s">
        <v>188</v>
      </c>
      <c r="E24" s="104" t="s">
        <v>189</v>
      </c>
      <c r="F24" s="105" t="s">
        <v>190</v>
      </c>
      <c r="G24" s="102">
        <v>43672</v>
      </c>
      <c r="H24" s="106">
        <v>43703</v>
      </c>
      <c r="I24" s="107" t="s">
        <v>25</v>
      </c>
      <c r="J24" s="117">
        <v>6720</v>
      </c>
      <c r="K24" s="101">
        <v>7.05</v>
      </c>
      <c r="L24" s="101">
        <f t="shared" si="8"/>
        <v>47376</v>
      </c>
      <c r="M24" s="118">
        <v>6.8</v>
      </c>
      <c r="N24" s="101">
        <f t="shared" si="9"/>
        <v>45696</v>
      </c>
      <c r="O24" s="49">
        <f t="shared" si="10"/>
        <v>0.25</v>
      </c>
      <c r="P24" s="119">
        <f t="shared" si="11"/>
        <v>1680</v>
      </c>
      <c r="Q24" s="119"/>
      <c r="R24" s="101" t="s">
        <v>71</v>
      </c>
      <c r="S24" s="125"/>
      <c r="T24" s="126"/>
      <c r="U24" s="127"/>
      <c r="V24" s="127"/>
      <c r="W24" s="127"/>
      <c r="X24" s="127"/>
    </row>
    <row r="25" spans="1:24" s="89" customFormat="1" ht="33" customHeight="1">
      <c r="A25" s="101"/>
      <c r="B25" s="102">
        <v>43507</v>
      </c>
      <c r="C25" s="103" t="s">
        <v>195</v>
      </c>
      <c r="D25" s="103" t="s">
        <v>188</v>
      </c>
      <c r="E25" s="104" t="s">
        <v>189</v>
      </c>
      <c r="F25" s="105" t="s">
        <v>190</v>
      </c>
      <c r="G25" s="102">
        <v>43672</v>
      </c>
      <c r="H25" s="106">
        <v>43703</v>
      </c>
      <c r="I25" s="107" t="s">
        <v>25</v>
      </c>
      <c r="J25" s="117">
        <v>6930</v>
      </c>
      <c r="K25" s="101">
        <v>7.05</v>
      </c>
      <c r="L25" s="101">
        <f t="shared" si="8"/>
        <v>48856.5</v>
      </c>
      <c r="M25" s="118">
        <v>6.8</v>
      </c>
      <c r="N25" s="101">
        <f t="shared" si="9"/>
        <v>47124</v>
      </c>
      <c r="O25" s="49">
        <f t="shared" si="10"/>
        <v>0.25</v>
      </c>
      <c r="P25" s="119">
        <f t="shared" si="11"/>
        <v>1732.5</v>
      </c>
      <c r="Q25" s="119"/>
      <c r="R25" s="101" t="s">
        <v>71</v>
      </c>
      <c r="S25" s="125"/>
      <c r="T25" s="126"/>
      <c r="U25" s="127"/>
      <c r="V25" s="127"/>
      <c r="W25" s="127"/>
      <c r="X25" s="127"/>
    </row>
    <row r="26" spans="1:24" s="89" customFormat="1" ht="33" customHeight="1">
      <c r="A26" s="101"/>
      <c r="B26" s="102">
        <v>43507</v>
      </c>
      <c r="C26" s="103" t="s">
        <v>196</v>
      </c>
      <c r="D26" s="103" t="s">
        <v>188</v>
      </c>
      <c r="E26" s="104" t="s">
        <v>189</v>
      </c>
      <c r="F26" s="105" t="s">
        <v>190</v>
      </c>
      <c r="G26" s="102">
        <v>43672</v>
      </c>
      <c r="H26" s="106">
        <v>43703</v>
      </c>
      <c r="I26" s="107" t="s">
        <v>25</v>
      </c>
      <c r="J26" s="117">
        <v>1071</v>
      </c>
      <c r="K26" s="101">
        <v>7.05</v>
      </c>
      <c r="L26" s="101">
        <f t="shared" si="8"/>
        <v>7550.55</v>
      </c>
      <c r="M26" s="118">
        <v>6.8</v>
      </c>
      <c r="N26" s="101">
        <f t="shared" si="9"/>
        <v>7282.8</v>
      </c>
      <c r="O26" s="49">
        <f t="shared" si="10"/>
        <v>0.25</v>
      </c>
      <c r="P26" s="119">
        <f t="shared" si="11"/>
        <v>267.75</v>
      </c>
      <c r="Q26" s="119"/>
      <c r="R26" s="101" t="s">
        <v>71</v>
      </c>
      <c r="S26" s="125"/>
      <c r="T26" s="126"/>
      <c r="U26" s="127"/>
      <c r="V26" s="127"/>
      <c r="W26" s="127"/>
      <c r="X26" s="127"/>
    </row>
    <row r="27" spans="1:24" s="89" customFormat="1" ht="33" customHeight="1">
      <c r="A27" s="101"/>
      <c r="B27" s="102">
        <v>43507</v>
      </c>
      <c r="C27" s="103" t="s">
        <v>197</v>
      </c>
      <c r="D27" s="103" t="s">
        <v>188</v>
      </c>
      <c r="E27" s="104" t="s">
        <v>189</v>
      </c>
      <c r="F27" s="105" t="s">
        <v>190</v>
      </c>
      <c r="G27" s="102">
        <v>43672</v>
      </c>
      <c r="H27" s="106">
        <v>43703</v>
      </c>
      <c r="I27" s="107" t="s">
        <v>25</v>
      </c>
      <c r="J27" s="117">
        <v>2016</v>
      </c>
      <c r="K27" s="101">
        <v>7.05</v>
      </c>
      <c r="L27" s="101">
        <f t="shared" si="8"/>
        <v>14212.8</v>
      </c>
      <c r="M27" s="118">
        <v>6.8</v>
      </c>
      <c r="N27" s="101">
        <f t="shared" si="9"/>
        <v>13708.8</v>
      </c>
      <c r="O27" s="49">
        <f t="shared" si="10"/>
        <v>0.25</v>
      </c>
      <c r="P27" s="119">
        <f t="shared" si="11"/>
        <v>504</v>
      </c>
      <c r="Q27" s="119"/>
      <c r="R27" s="101" t="s">
        <v>71</v>
      </c>
      <c r="S27" s="125"/>
      <c r="T27" s="126"/>
      <c r="U27" s="127"/>
      <c r="V27" s="127"/>
      <c r="W27" s="127"/>
      <c r="X27" s="127"/>
    </row>
    <row r="28" spans="1:24" s="89" customFormat="1" ht="33" customHeight="1">
      <c r="A28" s="101"/>
      <c r="B28" s="102">
        <v>43507</v>
      </c>
      <c r="C28" s="103" t="s">
        <v>198</v>
      </c>
      <c r="D28" s="103" t="s">
        <v>188</v>
      </c>
      <c r="E28" s="104" t="s">
        <v>189</v>
      </c>
      <c r="F28" s="105" t="s">
        <v>190</v>
      </c>
      <c r="G28" s="102">
        <v>43672</v>
      </c>
      <c r="H28" s="106">
        <v>43703</v>
      </c>
      <c r="I28" s="107" t="s">
        <v>25</v>
      </c>
      <c r="J28" s="117">
        <v>671</v>
      </c>
      <c r="K28" s="101">
        <v>7.05</v>
      </c>
      <c r="L28" s="101">
        <f t="shared" si="8"/>
        <v>4730.55</v>
      </c>
      <c r="M28" s="118">
        <v>6.8</v>
      </c>
      <c r="N28" s="101">
        <f t="shared" si="9"/>
        <v>4562.8</v>
      </c>
      <c r="O28" s="49">
        <f t="shared" si="10"/>
        <v>0.25</v>
      </c>
      <c r="P28" s="119">
        <f t="shared" si="11"/>
        <v>167.75</v>
      </c>
      <c r="Q28" s="119"/>
      <c r="R28" s="101" t="s">
        <v>71</v>
      </c>
      <c r="S28" s="125"/>
      <c r="T28" s="126"/>
      <c r="U28" s="127"/>
      <c r="V28" s="127"/>
      <c r="W28" s="127"/>
      <c r="X28" s="127"/>
    </row>
    <row r="29" spans="1:24" s="89" customFormat="1" ht="33" customHeight="1">
      <c r="A29" s="101"/>
      <c r="B29" s="102">
        <v>43507</v>
      </c>
      <c r="C29" s="103" t="s">
        <v>199</v>
      </c>
      <c r="D29" s="103" t="s">
        <v>188</v>
      </c>
      <c r="E29" s="104" t="s">
        <v>189</v>
      </c>
      <c r="F29" s="105" t="s">
        <v>190</v>
      </c>
      <c r="G29" s="102">
        <v>43672</v>
      </c>
      <c r="H29" s="106">
        <v>43703</v>
      </c>
      <c r="I29" s="107" t="s">
        <v>25</v>
      </c>
      <c r="J29" s="117">
        <v>490</v>
      </c>
      <c r="K29" s="101">
        <v>7.05</v>
      </c>
      <c r="L29" s="101">
        <f t="shared" si="8"/>
        <v>3454.5</v>
      </c>
      <c r="M29" s="118">
        <v>6.8</v>
      </c>
      <c r="N29" s="101">
        <f t="shared" si="9"/>
        <v>3332</v>
      </c>
      <c r="O29" s="49">
        <f t="shared" si="10"/>
        <v>0.25</v>
      </c>
      <c r="P29" s="119">
        <f t="shared" si="11"/>
        <v>122.5</v>
      </c>
      <c r="Q29" s="119"/>
      <c r="R29" s="101" t="s">
        <v>71</v>
      </c>
      <c r="S29" s="125"/>
      <c r="T29" s="126"/>
      <c r="U29" s="127"/>
      <c r="V29" s="127"/>
      <c r="W29" s="127"/>
      <c r="X29" s="127"/>
    </row>
    <row r="30" spans="1:24" s="89" customFormat="1" ht="33" customHeight="1">
      <c r="A30" s="101"/>
      <c r="B30" s="102">
        <v>43507</v>
      </c>
      <c r="C30" s="103" t="s">
        <v>200</v>
      </c>
      <c r="D30" s="103" t="s">
        <v>188</v>
      </c>
      <c r="E30" s="104" t="s">
        <v>189</v>
      </c>
      <c r="F30" s="105" t="s">
        <v>190</v>
      </c>
      <c r="G30" s="102">
        <v>43672</v>
      </c>
      <c r="H30" s="106">
        <v>43703</v>
      </c>
      <c r="I30" s="107" t="s">
        <v>25</v>
      </c>
      <c r="J30" s="117">
        <v>490</v>
      </c>
      <c r="K30" s="101">
        <v>7.05</v>
      </c>
      <c r="L30" s="101">
        <f t="shared" si="8"/>
        <v>3454.5</v>
      </c>
      <c r="M30" s="118">
        <v>6.8</v>
      </c>
      <c r="N30" s="101">
        <f t="shared" si="9"/>
        <v>3332</v>
      </c>
      <c r="O30" s="49">
        <f t="shared" si="10"/>
        <v>0.25</v>
      </c>
      <c r="P30" s="119">
        <f t="shared" si="11"/>
        <v>122.5</v>
      </c>
      <c r="Q30" s="119"/>
      <c r="R30" s="101" t="s">
        <v>71</v>
      </c>
      <c r="S30" s="125"/>
      <c r="T30" s="126"/>
      <c r="U30" s="127"/>
      <c r="V30" s="127"/>
      <c r="W30" s="127"/>
      <c r="X30" s="127"/>
    </row>
    <row r="31" spans="1:24" s="89" customFormat="1" ht="33" customHeight="1">
      <c r="A31" s="101"/>
      <c r="B31" s="102">
        <v>43507</v>
      </c>
      <c r="C31" s="103" t="s">
        <v>201</v>
      </c>
      <c r="D31" s="103" t="s">
        <v>188</v>
      </c>
      <c r="E31" s="104" t="s">
        <v>189</v>
      </c>
      <c r="F31" s="105" t="s">
        <v>190</v>
      </c>
      <c r="G31" s="102">
        <v>43672</v>
      </c>
      <c r="H31" s="106">
        <v>43703</v>
      </c>
      <c r="I31" s="107" t="s">
        <v>25</v>
      </c>
      <c r="J31" s="117">
        <v>1159</v>
      </c>
      <c r="K31" s="101">
        <v>7.05</v>
      </c>
      <c r="L31" s="101">
        <f t="shared" si="8"/>
        <v>8170.95</v>
      </c>
      <c r="M31" s="118">
        <v>6.8</v>
      </c>
      <c r="N31" s="101">
        <f t="shared" si="9"/>
        <v>7881.2</v>
      </c>
      <c r="O31" s="49">
        <f t="shared" si="10"/>
        <v>0.25</v>
      </c>
      <c r="P31" s="119">
        <f t="shared" si="11"/>
        <v>289.75</v>
      </c>
      <c r="Q31" s="119"/>
      <c r="R31" s="101" t="s">
        <v>71</v>
      </c>
      <c r="S31" s="125"/>
      <c r="T31" s="126"/>
      <c r="U31" s="127"/>
      <c r="V31" s="127"/>
      <c r="W31" s="127"/>
      <c r="X31" s="127"/>
    </row>
    <row r="32" spans="1:24" s="89" customFormat="1" ht="33" customHeight="1">
      <c r="A32" s="101"/>
      <c r="B32" s="102">
        <v>43507</v>
      </c>
      <c r="C32" s="103" t="s">
        <v>202</v>
      </c>
      <c r="D32" s="103" t="s">
        <v>188</v>
      </c>
      <c r="E32" s="104" t="s">
        <v>189</v>
      </c>
      <c r="F32" s="105" t="s">
        <v>190</v>
      </c>
      <c r="G32" s="102">
        <v>43672</v>
      </c>
      <c r="H32" s="106">
        <v>43703</v>
      </c>
      <c r="I32" s="107" t="s">
        <v>25</v>
      </c>
      <c r="J32" s="117">
        <v>850</v>
      </c>
      <c r="K32" s="101">
        <v>7.05</v>
      </c>
      <c r="L32" s="101">
        <f t="shared" si="8"/>
        <v>5992.5</v>
      </c>
      <c r="M32" s="118">
        <v>6.8</v>
      </c>
      <c r="N32" s="101">
        <f t="shared" si="9"/>
        <v>5780</v>
      </c>
      <c r="O32" s="49">
        <f t="shared" si="10"/>
        <v>0.25</v>
      </c>
      <c r="P32" s="119">
        <f t="shared" si="11"/>
        <v>212.5</v>
      </c>
      <c r="Q32" s="119"/>
      <c r="R32" s="101" t="s">
        <v>71</v>
      </c>
      <c r="S32" s="125"/>
      <c r="T32" s="126"/>
      <c r="U32" s="127"/>
      <c r="V32" s="127"/>
      <c r="W32" s="127"/>
      <c r="X32" s="127"/>
    </row>
    <row r="33" spans="1:24" s="89" customFormat="1" ht="33" customHeight="1">
      <c r="A33" s="101"/>
      <c r="B33" s="102">
        <v>43507</v>
      </c>
      <c r="C33" s="103" t="s">
        <v>203</v>
      </c>
      <c r="D33" s="103" t="s">
        <v>188</v>
      </c>
      <c r="E33" s="104" t="s">
        <v>189</v>
      </c>
      <c r="F33" s="105" t="s">
        <v>190</v>
      </c>
      <c r="G33" s="102">
        <v>43672</v>
      </c>
      <c r="H33" s="106">
        <v>43703</v>
      </c>
      <c r="I33" s="107" t="s">
        <v>25</v>
      </c>
      <c r="J33" s="117">
        <v>2352</v>
      </c>
      <c r="K33" s="101">
        <v>6.85</v>
      </c>
      <c r="L33" s="101">
        <f t="shared" si="8"/>
        <v>16111.199999999999</v>
      </c>
      <c r="M33" s="118">
        <v>6.6</v>
      </c>
      <c r="N33" s="101">
        <f t="shared" si="9"/>
        <v>15523.199999999999</v>
      </c>
      <c r="O33" s="49">
        <f t="shared" si="10"/>
        <v>0.25</v>
      </c>
      <c r="P33" s="119">
        <f t="shared" si="11"/>
        <v>588</v>
      </c>
      <c r="Q33" s="119"/>
      <c r="R33" s="101" t="s">
        <v>71</v>
      </c>
      <c r="S33" s="125"/>
      <c r="T33" s="126"/>
      <c r="U33" s="127"/>
      <c r="V33" s="127"/>
      <c r="W33" s="127"/>
      <c r="X33" s="127"/>
    </row>
    <row r="34" spans="1:24" s="89" customFormat="1" ht="33" customHeight="1">
      <c r="A34" s="101"/>
      <c r="B34" s="102">
        <v>43507</v>
      </c>
      <c r="C34" s="103" t="s">
        <v>204</v>
      </c>
      <c r="D34" s="103" t="s">
        <v>188</v>
      </c>
      <c r="E34" s="104" t="s">
        <v>189</v>
      </c>
      <c r="F34" s="105" t="s">
        <v>190</v>
      </c>
      <c r="G34" s="102">
        <v>43703</v>
      </c>
      <c r="H34" s="106">
        <v>43703</v>
      </c>
      <c r="I34" s="107" t="s">
        <v>25</v>
      </c>
      <c r="J34" s="117">
        <v>37</v>
      </c>
      <c r="K34" s="101">
        <v>7.05</v>
      </c>
      <c r="L34" s="101">
        <f t="shared" si="8"/>
        <v>260.84999999999997</v>
      </c>
      <c r="M34" s="118">
        <v>6.8</v>
      </c>
      <c r="N34" s="101">
        <f t="shared" si="9"/>
        <v>251.6</v>
      </c>
      <c r="O34" s="49">
        <f t="shared" si="10"/>
        <v>0.25</v>
      </c>
      <c r="P34" s="119">
        <f t="shared" si="11"/>
        <v>9.25</v>
      </c>
      <c r="Q34" s="119"/>
      <c r="R34" s="101" t="s">
        <v>71</v>
      </c>
      <c r="S34" s="125"/>
      <c r="T34" s="126"/>
      <c r="U34" s="127"/>
      <c r="V34" s="127"/>
      <c r="W34" s="127"/>
      <c r="X34" s="127"/>
    </row>
    <row r="35" spans="1:24" s="90" customFormat="1" ht="33" customHeight="1">
      <c r="A35" s="101"/>
      <c r="B35" s="102">
        <v>43487</v>
      </c>
      <c r="C35" s="107" t="s">
        <v>205</v>
      </c>
      <c r="D35" s="19" t="s">
        <v>206</v>
      </c>
      <c r="E35" s="19" t="s">
        <v>207</v>
      </c>
      <c r="F35" s="108" t="s">
        <v>208</v>
      </c>
      <c r="G35" s="102">
        <v>43703</v>
      </c>
      <c r="H35" s="102">
        <v>43734</v>
      </c>
      <c r="I35" s="20" t="s">
        <v>25</v>
      </c>
      <c r="J35" s="117">
        <v>23783</v>
      </c>
      <c r="K35" s="107">
        <v>5.5</v>
      </c>
      <c r="L35" s="101">
        <f t="shared" si="8"/>
        <v>130806.5</v>
      </c>
      <c r="M35" s="118">
        <v>5.35</v>
      </c>
      <c r="N35" s="120">
        <f t="shared" si="9"/>
        <v>127239.04999999999</v>
      </c>
      <c r="O35" s="101">
        <f t="shared" si="10"/>
        <v>0.15000000000000036</v>
      </c>
      <c r="P35" s="119">
        <f t="shared" si="11"/>
        <v>3567.4500000000085</v>
      </c>
      <c r="Q35" s="119"/>
      <c r="R35" s="101" t="s">
        <v>71</v>
      </c>
      <c r="S35" s="128"/>
      <c r="T35" s="129"/>
      <c r="U35" s="129"/>
      <c r="V35" s="129"/>
      <c r="W35" s="129"/>
      <c r="X35" s="129"/>
    </row>
    <row r="36" spans="1:24" s="90" customFormat="1" ht="33" customHeight="1">
      <c r="A36" s="101"/>
      <c r="B36" s="102">
        <v>43517</v>
      </c>
      <c r="C36" s="107" t="s">
        <v>215</v>
      </c>
      <c r="D36" s="19" t="s">
        <v>206</v>
      </c>
      <c r="E36" s="19" t="s">
        <v>207</v>
      </c>
      <c r="F36" s="108" t="s">
        <v>208</v>
      </c>
      <c r="G36" s="102">
        <v>43703</v>
      </c>
      <c r="H36" s="102">
        <v>43734</v>
      </c>
      <c r="I36" s="20" t="s">
        <v>25</v>
      </c>
      <c r="J36" s="117">
        <v>1951</v>
      </c>
      <c r="K36" s="107">
        <v>5.3</v>
      </c>
      <c r="L36" s="101">
        <f t="shared" ref="L36" si="12">+K36*J36</f>
        <v>10340.299999999999</v>
      </c>
      <c r="M36" s="118">
        <v>5.15</v>
      </c>
      <c r="N36" s="120">
        <f t="shared" ref="N36" si="13">+M36*J36</f>
        <v>10047.650000000001</v>
      </c>
      <c r="O36" s="101">
        <f t="shared" ref="O36" si="14">+K36-M36</f>
        <v>0.14999999999999947</v>
      </c>
      <c r="P36" s="119">
        <f t="shared" ref="P36" si="15">+O36*J36</f>
        <v>292.64999999999895</v>
      </c>
      <c r="Q36" s="119"/>
      <c r="R36" s="101" t="s">
        <v>71</v>
      </c>
      <c r="S36" s="128"/>
      <c r="T36" s="129"/>
      <c r="U36" s="129"/>
      <c r="V36" s="129"/>
      <c r="W36" s="129"/>
      <c r="X36" s="129"/>
    </row>
    <row r="37" spans="1:24" s="90" customFormat="1" ht="33" customHeight="1">
      <c r="A37" s="101"/>
      <c r="B37" s="102">
        <v>43488</v>
      </c>
      <c r="C37" s="107" t="s">
        <v>209</v>
      </c>
      <c r="D37" s="19" t="s">
        <v>237</v>
      </c>
      <c r="E37" s="19" t="s">
        <v>207</v>
      </c>
      <c r="F37" s="108" t="s">
        <v>210</v>
      </c>
      <c r="G37" s="102">
        <v>43709</v>
      </c>
      <c r="H37" s="102">
        <v>43739</v>
      </c>
      <c r="I37" s="20" t="s">
        <v>25</v>
      </c>
      <c r="J37" s="117">
        <v>7360</v>
      </c>
      <c r="K37" s="107">
        <v>6.05</v>
      </c>
      <c r="L37" s="101">
        <f t="shared" ref="L37:L39" si="16">J37*K37</f>
        <v>44528</v>
      </c>
      <c r="M37" s="118">
        <v>5.8</v>
      </c>
      <c r="N37" s="120">
        <f t="shared" ref="N37:N39" si="17">M37*J37</f>
        <v>42688</v>
      </c>
      <c r="O37" s="101">
        <v>0.25</v>
      </c>
      <c r="P37" s="119">
        <f t="shared" ref="P37:P39" si="18">J37*O37</f>
        <v>1840</v>
      </c>
      <c r="Q37" s="119"/>
      <c r="R37" s="101" t="s">
        <v>71</v>
      </c>
      <c r="S37" s="128"/>
      <c r="T37" s="129"/>
      <c r="U37" s="129"/>
      <c r="V37" s="129"/>
      <c r="W37" s="129"/>
      <c r="X37" s="129"/>
    </row>
    <row r="38" spans="1:24" s="90" customFormat="1" ht="33" customHeight="1">
      <c r="A38" s="101"/>
      <c r="B38" s="102">
        <v>43526</v>
      </c>
      <c r="C38" s="107" t="s">
        <v>239</v>
      </c>
      <c r="D38" s="19" t="s">
        <v>237</v>
      </c>
      <c r="E38" s="19" t="s">
        <v>207</v>
      </c>
      <c r="F38" s="108" t="s">
        <v>210</v>
      </c>
      <c r="G38" s="102">
        <v>43709</v>
      </c>
      <c r="H38" s="102">
        <v>43739</v>
      </c>
      <c r="I38" s="20" t="s">
        <v>25</v>
      </c>
      <c r="J38" s="117">
        <v>600</v>
      </c>
      <c r="K38" s="107">
        <v>5.85</v>
      </c>
      <c r="L38" s="101">
        <f t="shared" ref="L38" si="19">J38*K38</f>
        <v>3510</v>
      </c>
      <c r="M38" s="118">
        <v>5.6</v>
      </c>
      <c r="N38" s="120">
        <f t="shared" ref="N38" si="20">M38*J38</f>
        <v>3360</v>
      </c>
      <c r="O38" s="101">
        <v>0.25</v>
      </c>
      <c r="P38" s="119">
        <f t="shared" ref="P38" si="21">J38*O38</f>
        <v>150</v>
      </c>
      <c r="Q38" s="119"/>
      <c r="R38" s="101" t="s">
        <v>71</v>
      </c>
      <c r="S38" s="128"/>
      <c r="T38" s="129"/>
      <c r="U38" s="129"/>
      <c r="V38" s="129"/>
      <c r="W38" s="129"/>
      <c r="X38" s="129"/>
    </row>
    <row r="39" spans="1:24" s="90" customFormat="1" ht="33" customHeight="1">
      <c r="A39" s="101"/>
      <c r="B39" s="102">
        <v>43488</v>
      </c>
      <c r="C39" s="107" t="s">
        <v>211</v>
      </c>
      <c r="D39" s="19" t="s">
        <v>238</v>
      </c>
      <c r="E39" s="19" t="s">
        <v>207</v>
      </c>
      <c r="F39" s="108" t="s">
        <v>212</v>
      </c>
      <c r="G39" s="102">
        <v>43709</v>
      </c>
      <c r="H39" s="102">
        <v>43739</v>
      </c>
      <c r="I39" s="20" t="s">
        <v>25</v>
      </c>
      <c r="J39" s="117">
        <v>6858</v>
      </c>
      <c r="K39" s="107">
        <v>6.05</v>
      </c>
      <c r="L39" s="101">
        <f t="shared" si="16"/>
        <v>41490.9</v>
      </c>
      <c r="M39" s="118">
        <v>5.8</v>
      </c>
      <c r="N39" s="120">
        <f t="shared" si="17"/>
        <v>39776.400000000001</v>
      </c>
      <c r="O39" s="101">
        <v>0.25</v>
      </c>
      <c r="P39" s="119">
        <f t="shared" si="18"/>
        <v>1714.5</v>
      </c>
      <c r="Q39" s="119"/>
      <c r="R39" s="101" t="s">
        <v>71</v>
      </c>
      <c r="S39" s="128"/>
      <c r="T39" s="129"/>
      <c r="U39" s="129"/>
      <c r="V39" s="129"/>
      <c r="W39" s="129"/>
      <c r="X39" s="129"/>
    </row>
    <row r="40" spans="1:24" s="90" customFormat="1" ht="33" customHeight="1">
      <c r="A40" s="101"/>
      <c r="B40" s="102">
        <v>43526</v>
      </c>
      <c r="C40" s="107" t="s">
        <v>240</v>
      </c>
      <c r="D40" s="19" t="s">
        <v>238</v>
      </c>
      <c r="E40" s="19" t="s">
        <v>207</v>
      </c>
      <c r="F40" s="108" t="s">
        <v>212</v>
      </c>
      <c r="G40" s="102">
        <v>43709</v>
      </c>
      <c r="H40" s="102">
        <v>43739</v>
      </c>
      <c r="I40" s="20" t="s">
        <v>25</v>
      </c>
      <c r="J40" s="117">
        <v>500</v>
      </c>
      <c r="K40" s="107">
        <v>5.85</v>
      </c>
      <c r="L40" s="101">
        <f t="shared" ref="L40" si="22">J40*K40</f>
        <v>2925</v>
      </c>
      <c r="M40" s="118">
        <v>5.6</v>
      </c>
      <c r="N40" s="120">
        <f t="shared" ref="N40" si="23">M40*J40</f>
        <v>2800</v>
      </c>
      <c r="O40" s="101">
        <v>0.25</v>
      </c>
      <c r="P40" s="119">
        <f t="shared" ref="P40" si="24">J40*O40</f>
        <v>125</v>
      </c>
      <c r="Q40" s="119"/>
      <c r="R40" s="101" t="s">
        <v>71</v>
      </c>
      <c r="S40" s="128"/>
      <c r="T40" s="129"/>
      <c r="U40" s="129"/>
      <c r="V40" s="129"/>
      <c r="W40" s="129"/>
      <c r="X40" s="129"/>
    </row>
    <row r="41" spans="1:24" s="89" customFormat="1" ht="33" customHeight="1">
      <c r="A41" s="101"/>
      <c r="B41" s="102">
        <v>43525</v>
      </c>
      <c r="C41" s="103" t="s">
        <v>233</v>
      </c>
      <c r="D41" s="103" t="s">
        <v>234</v>
      </c>
      <c r="E41" s="104" t="s">
        <v>235</v>
      </c>
      <c r="F41" s="105" t="s">
        <v>236</v>
      </c>
      <c r="G41" s="102">
        <v>43619</v>
      </c>
      <c r="H41" s="106">
        <v>43649</v>
      </c>
      <c r="I41" s="107" t="s">
        <v>25</v>
      </c>
      <c r="J41" s="117">
        <v>2400</v>
      </c>
      <c r="K41" s="101">
        <v>5.7</v>
      </c>
      <c r="L41" s="101">
        <f t="shared" ref="L41" si="25">+K41*J41</f>
        <v>13680</v>
      </c>
      <c r="M41" s="118">
        <v>5.45</v>
      </c>
      <c r="N41" s="101">
        <f t="shared" ref="N41" si="26">+M41*J41</f>
        <v>13080</v>
      </c>
      <c r="O41" s="49">
        <f t="shared" ref="O41" si="27">+K41-M41</f>
        <v>0.25</v>
      </c>
      <c r="P41" s="119">
        <f t="shared" ref="P41" si="28">+O41*J41</f>
        <v>600</v>
      </c>
      <c r="Q41" s="119"/>
      <c r="R41" s="101" t="s">
        <v>71</v>
      </c>
      <c r="S41" s="125"/>
      <c r="T41" s="126"/>
      <c r="U41" s="127"/>
      <c r="V41" s="127"/>
      <c r="W41" s="127"/>
      <c r="X41" s="127"/>
    </row>
    <row r="42" spans="1:24" s="89" customFormat="1" ht="33" customHeight="1">
      <c r="A42" s="101"/>
      <c r="B42" s="102">
        <v>43539</v>
      </c>
      <c r="C42" s="103" t="s">
        <v>248</v>
      </c>
      <c r="D42" s="103" t="s">
        <v>249</v>
      </c>
      <c r="E42" s="104" t="s">
        <v>250</v>
      </c>
      <c r="F42" s="105" t="s">
        <v>251</v>
      </c>
      <c r="G42" s="102">
        <v>43635</v>
      </c>
      <c r="H42" s="106">
        <v>43665</v>
      </c>
      <c r="I42" s="107" t="s">
        <v>25</v>
      </c>
      <c r="J42" s="117">
        <v>19206</v>
      </c>
      <c r="K42" s="101">
        <v>5.78</v>
      </c>
      <c r="L42" s="101">
        <f t="shared" ref="L42" si="29">+K42*J42</f>
        <v>111010.68000000001</v>
      </c>
      <c r="M42" s="252">
        <v>5.5250000000000004</v>
      </c>
      <c r="N42" s="253">
        <f t="shared" ref="N42" si="30">+M42*J42</f>
        <v>106113.15000000001</v>
      </c>
      <c r="O42" s="204">
        <f t="shared" ref="O42" si="31">+K42-M42</f>
        <v>0.25499999999999989</v>
      </c>
      <c r="P42" s="254">
        <f t="shared" ref="P42" si="32">+O42*J42</f>
        <v>4897.5299999999979</v>
      </c>
      <c r="Q42" s="119"/>
      <c r="R42" s="101" t="s">
        <v>71</v>
      </c>
      <c r="S42" s="125"/>
      <c r="T42" s="126"/>
      <c r="U42" s="127"/>
      <c r="V42" s="127"/>
      <c r="W42" s="127"/>
      <c r="X42" s="127"/>
    </row>
    <row r="43" spans="1:24" s="89" customFormat="1" ht="33" customHeight="1">
      <c r="A43" s="101"/>
      <c r="B43" s="102">
        <v>43547</v>
      </c>
      <c r="C43" s="103" t="s">
        <v>265</v>
      </c>
      <c r="D43" s="103" t="s">
        <v>266</v>
      </c>
      <c r="E43" s="104" t="s">
        <v>264</v>
      </c>
      <c r="F43" s="105" t="s">
        <v>284</v>
      </c>
      <c r="G43" s="102">
        <v>43672</v>
      </c>
      <c r="H43" s="102">
        <v>43703</v>
      </c>
      <c r="I43" s="107" t="s">
        <v>25</v>
      </c>
      <c r="J43" s="117">
        <v>11709</v>
      </c>
      <c r="K43" s="101">
        <v>5.23</v>
      </c>
      <c r="L43" s="101">
        <f>J43*K43</f>
        <v>61238.070000000007</v>
      </c>
      <c r="M43" s="252">
        <v>5.0750000000000002</v>
      </c>
      <c r="N43" s="253">
        <f t="shared" ref="N43:N70" si="33">M43*J43</f>
        <v>59423.175000000003</v>
      </c>
      <c r="O43" s="204">
        <v>0.155</v>
      </c>
      <c r="P43" s="255">
        <f>O43*J43</f>
        <v>1814.895</v>
      </c>
      <c r="Q43" s="119"/>
      <c r="R43" s="101" t="s">
        <v>71</v>
      </c>
      <c r="S43" s="125"/>
      <c r="T43" s="126"/>
      <c r="U43" s="127"/>
      <c r="V43" s="127"/>
      <c r="W43" s="127"/>
      <c r="X43" s="127"/>
    </row>
    <row r="44" spans="1:24" s="89" customFormat="1" ht="33" customHeight="1">
      <c r="A44" s="101"/>
      <c r="B44" s="102">
        <v>43547</v>
      </c>
      <c r="C44" s="103" t="s">
        <v>267</v>
      </c>
      <c r="D44" s="103" t="s">
        <v>266</v>
      </c>
      <c r="E44" s="104" t="s">
        <v>264</v>
      </c>
      <c r="F44" s="105" t="s">
        <v>284</v>
      </c>
      <c r="G44" s="102">
        <v>43672</v>
      </c>
      <c r="H44" s="102">
        <v>43703</v>
      </c>
      <c r="I44" s="107" t="s">
        <v>25</v>
      </c>
      <c r="J44" s="117">
        <v>4374</v>
      </c>
      <c r="K44" s="101">
        <v>5.23</v>
      </c>
      <c r="L44" s="101">
        <f t="shared" ref="L44:L71" si="34">J44*K44</f>
        <v>22876.02</v>
      </c>
      <c r="M44" s="252">
        <v>5.0750000000000002</v>
      </c>
      <c r="N44" s="253">
        <f t="shared" si="33"/>
        <v>22198.05</v>
      </c>
      <c r="O44" s="204">
        <v>0.155</v>
      </c>
      <c r="P44" s="255">
        <f t="shared" ref="P44:P54" si="35">O44*J44</f>
        <v>677.97</v>
      </c>
      <c r="Q44" s="119"/>
      <c r="R44" s="101" t="s">
        <v>71</v>
      </c>
      <c r="S44" s="125"/>
      <c r="T44" s="126"/>
      <c r="U44" s="127"/>
      <c r="V44" s="127"/>
      <c r="W44" s="127"/>
      <c r="X44" s="127"/>
    </row>
    <row r="45" spans="1:24" s="89" customFormat="1" ht="33" customHeight="1">
      <c r="A45" s="101"/>
      <c r="B45" s="102">
        <v>43547</v>
      </c>
      <c r="C45" s="103" t="s">
        <v>268</v>
      </c>
      <c r="D45" s="103" t="s">
        <v>266</v>
      </c>
      <c r="E45" s="104" t="s">
        <v>264</v>
      </c>
      <c r="F45" s="105" t="s">
        <v>284</v>
      </c>
      <c r="G45" s="102">
        <v>43672</v>
      </c>
      <c r="H45" s="102">
        <v>43703</v>
      </c>
      <c r="I45" s="107" t="s">
        <v>25</v>
      </c>
      <c r="J45" s="117">
        <v>996</v>
      </c>
      <c r="K45" s="101">
        <v>5.23</v>
      </c>
      <c r="L45" s="101">
        <f t="shared" si="34"/>
        <v>5209.0800000000008</v>
      </c>
      <c r="M45" s="252">
        <v>5.0750000000000002</v>
      </c>
      <c r="N45" s="253">
        <f t="shared" si="33"/>
        <v>5054.7</v>
      </c>
      <c r="O45" s="204">
        <v>0.155</v>
      </c>
      <c r="P45" s="255">
        <f t="shared" si="35"/>
        <v>154.38</v>
      </c>
      <c r="Q45" s="119"/>
      <c r="R45" s="101" t="s">
        <v>71</v>
      </c>
      <c r="S45" s="125"/>
      <c r="T45" s="126"/>
      <c r="U45" s="127"/>
      <c r="V45" s="127"/>
      <c r="W45" s="127"/>
      <c r="X45" s="127"/>
    </row>
    <row r="46" spans="1:24" s="89" customFormat="1" ht="33" customHeight="1">
      <c r="A46" s="101"/>
      <c r="B46" s="102">
        <v>43547</v>
      </c>
      <c r="C46" s="103" t="s">
        <v>269</v>
      </c>
      <c r="D46" s="103" t="s">
        <v>266</v>
      </c>
      <c r="E46" s="104" t="s">
        <v>264</v>
      </c>
      <c r="F46" s="105" t="s">
        <v>284</v>
      </c>
      <c r="G46" s="102">
        <v>43672</v>
      </c>
      <c r="H46" s="102">
        <v>43703</v>
      </c>
      <c r="I46" s="107" t="s">
        <v>25</v>
      </c>
      <c r="J46" s="117">
        <v>5562</v>
      </c>
      <c r="K46" s="101">
        <v>5.23</v>
      </c>
      <c r="L46" s="101">
        <f t="shared" si="34"/>
        <v>29089.260000000002</v>
      </c>
      <c r="M46" s="252">
        <v>5.0750000000000002</v>
      </c>
      <c r="N46" s="253">
        <f t="shared" si="33"/>
        <v>28227.15</v>
      </c>
      <c r="O46" s="204">
        <v>0.155</v>
      </c>
      <c r="P46" s="255">
        <f t="shared" si="35"/>
        <v>862.11</v>
      </c>
      <c r="Q46" s="119"/>
      <c r="R46" s="101" t="s">
        <v>71</v>
      </c>
      <c r="S46" s="125"/>
      <c r="T46" s="126"/>
      <c r="U46" s="127"/>
      <c r="V46" s="127"/>
      <c r="W46" s="127"/>
      <c r="X46" s="127"/>
    </row>
    <row r="47" spans="1:24" s="89" customFormat="1" ht="33" customHeight="1">
      <c r="A47" s="101"/>
      <c r="B47" s="102">
        <v>43547</v>
      </c>
      <c r="C47" s="103" t="s">
        <v>270</v>
      </c>
      <c r="D47" s="103" t="s">
        <v>266</v>
      </c>
      <c r="E47" s="104" t="s">
        <v>264</v>
      </c>
      <c r="F47" s="105" t="s">
        <v>284</v>
      </c>
      <c r="G47" s="102">
        <v>43715</v>
      </c>
      <c r="H47" s="102">
        <v>43745</v>
      </c>
      <c r="I47" s="107" t="s">
        <v>25</v>
      </c>
      <c r="J47" s="117">
        <v>352</v>
      </c>
      <c r="K47" s="101">
        <v>5.23</v>
      </c>
      <c r="L47" s="101">
        <f t="shared" si="34"/>
        <v>1840.96</v>
      </c>
      <c r="M47" s="252">
        <v>5.0750000000000002</v>
      </c>
      <c r="N47" s="253">
        <f t="shared" si="33"/>
        <v>1786.4</v>
      </c>
      <c r="O47" s="204">
        <v>0.155</v>
      </c>
      <c r="P47" s="255">
        <f t="shared" si="35"/>
        <v>54.56</v>
      </c>
      <c r="Q47" s="119"/>
      <c r="R47" s="101" t="s">
        <v>71</v>
      </c>
      <c r="S47" s="125"/>
      <c r="T47" s="126"/>
      <c r="U47" s="127"/>
      <c r="V47" s="127"/>
      <c r="W47" s="127"/>
      <c r="X47" s="127"/>
    </row>
    <row r="48" spans="1:24" s="89" customFormat="1" ht="33" customHeight="1">
      <c r="A48" s="101"/>
      <c r="B48" s="102">
        <v>43547</v>
      </c>
      <c r="C48" s="103" t="s">
        <v>271</v>
      </c>
      <c r="D48" s="103" t="s">
        <v>266</v>
      </c>
      <c r="E48" s="104" t="s">
        <v>264</v>
      </c>
      <c r="F48" s="105" t="s">
        <v>284</v>
      </c>
      <c r="G48" s="258">
        <v>43693</v>
      </c>
      <c r="H48" s="258">
        <v>43724</v>
      </c>
      <c r="I48" s="107" t="s">
        <v>25</v>
      </c>
      <c r="J48" s="117">
        <v>3600</v>
      </c>
      <c r="K48" s="101">
        <v>5.23</v>
      </c>
      <c r="L48" s="101">
        <f t="shared" si="34"/>
        <v>18828</v>
      </c>
      <c r="M48" s="252">
        <v>5.0750000000000002</v>
      </c>
      <c r="N48" s="253">
        <f t="shared" si="33"/>
        <v>18270</v>
      </c>
      <c r="O48" s="204">
        <v>0.155</v>
      </c>
      <c r="P48" s="255">
        <f t="shared" si="35"/>
        <v>558</v>
      </c>
      <c r="Q48" s="119"/>
      <c r="R48" s="101" t="s">
        <v>71</v>
      </c>
      <c r="S48" s="125"/>
      <c r="T48" s="126"/>
      <c r="U48" s="127"/>
      <c r="V48" s="127"/>
      <c r="W48" s="127"/>
      <c r="X48" s="127"/>
    </row>
    <row r="49" spans="1:24" s="89" customFormat="1" ht="33" customHeight="1">
      <c r="A49" s="101"/>
      <c r="B49" s="102">
        <v>43547</v>
      </c>
      <c r="C49" s="103" t="s">
        <v>272</v>
      </c>
      <c r="D49" s="103" t="s">
        <v>266</v>
      </c>
      <c r="E49" s="104" t="s">
        <v>264</v>
      </c>
      <c r="F49" s="105" t="s">
        <v>284</v>
      </c>
      <c r="G49" s="102">
        <v>43729</v>
      </c>
      <c r="H49" s="102">
        <v>43759</v>
      </c>
      <c r="I49" s="107" t="s">
        <v>25</v>
      </c>
      <c r="J49" s="117">
        <v>80</v>
      </c>
      <c r="K49" s="101">
        <v>5.23</v>
      </c>
      <c r="L49" s="101">
        <f t="shared" si="34"/>
        <v>418.40000000000003</v>
      </c>
      <c r="M49" s="252">
        <v>5.0750000000000002</v>
      </c>
      <c r="N49" s="253">
        <f t="shared" si="33"/>
        <v>406</v>
      </c>
      <c r="O49" s="204">
        <v>0.155</v>
      </c>
      <c r="P49" s="255">
        <f t="shared" si="35"/>
        <v>12.4</v>
      </c>
      <c r="Q49" s="119"/>
      <c r="R49" s="101" t="s">
        <v>71</v>
      </c>
      <c r="S49" s="125"/>
      <c r="T49" s="126"/>
      <c r="U49" s="127"/>
      <c r="V49" s="127"/>
      <c r="W49" s="127"/>
      <c r="X49" s="127"/>
    </row>
    <row r="50" spans="1:24" s="89" customFormat="1" ht="33" customHeight="1">
      <c r="A50" s="101"/>
      <c r="B50" s="102">
        <v>43565</v>
      </c>
      <c r="C50" s="103" t="s">
        <v>318</v>
      </c>
      <c r="D50" s="103" t="s">
        <v>266</v>
      </c>
      <c r="E50" s="104" t="s">
        <v>264</v>
      </c>
      <c r="F50" s="105" t="s">
        <v>284</v>
      </c>
      <c r="G50" s="102">
        <v>43715</v>
      </c>
      <c r="H50" s="102">
        <v>43745</v>
      </c>
      <c r="I50" s="107" t="s">
        <v>25</v>
      </c>
      <c r="J50" s="117">
        <v>13808</v>
      </c>
      <c r="K50" s="101">
        <v>5.23</v>
      </c>
      <c r="L50" s="101">
        <f>J50*K50</f>
        <v>72215.840000000011</v>
      </c>
      <c r="M50" s="252">
        <v>5.0750000000000002</v>
      </c>
      <c r="N50" s="253">
        <f t="shared" ref="N50:N53" si="36">M50*J50</f>
        <v>70075.600000000006</v>
      </c>
      <c r="O50" s="204">
        <v>0.155</v>
      </c>
      <c r="P50" s="255">
        <f>O50*J50</f>
        <v>2140.2399999999998</v>
      </c>
      <c r="Q50" s="119"/>
      <c r="R50" s="101" t="s">
        <v>71</v>
      </c>
      <c r="S50" s="125"/>
      <c r="T50" s="126"/>
      <c r="U50" s="127"/>
      <c r="V50" s="127"/>
      <c r="W50" s="127"/>
      <c r="X50" s="127"/>
    </row>
    <row r="51" spans="1:24" s="89" customFormat="1" ht="33" customHeight="1">
      <c r="A51" s="101"/>
      <c r="B51" s="102">
        <v>43565</v>
      </c>
      <c r="C51" s="103" t="s">
        <v>319</v>
      </c>
      <c r="D51" s="103" t="s">
        <v>266</v>
      </c>
      <c r="E51" s="104" t="s">
        <v>264</v>
      </c>
      <c r="F51" s="105" t="s">
        <v>284</v>
      </c>
      <c r="G51" s="102">
        <v>43715</v>
      </c>
      <c r="H51" s="102">
        <v>43745</v>
      </c>
      <c r="I51" s="107" t="s">
        <v>25</v>
      </c>
      <c r="J51" s="117">
        <v>3840</v>
      </c>
      <c r="K51" s="101">
        <v>5.23</v>
      </c>
      <c r="L51" s="101">
        <f t="shared" ref="L51:L53" si="37">J51*K51</f>
        <v>20083.2</v>
      </c>
      <c r="M51" s="252">
        <v>5.0750000000000002</v>
      </c>
      <c r="N51" s="253">
        <f t="shared" si="36"/>
        <v>19488</v>
      </c>
      <c r="O51" s="204">
        <v>0.155</v>
      </c>
      <c r="P51" s="255">
        <f t="shared" ref="P51:P53" si="38">O51*J51</f>
        <v>595.20000000000005</v>
      </c>
      <c r="Q51" s="119"/>
      <c r="R51" s="101" t="s">
        <v>71</v>
      </c>
      <c r="S51" s="125"/>
      <c r="T51" s="126"/>
      <c r="U51" s="127"/>
      <c r="V51" s="127"/>
      <c r="W51" s="127"/>
      <c r="X51" s="127"/>
    </row>
    <row r="52" spans="1:24" s="89" customFormat="1" ht="33" customHeight="1">
      <c r="A52" s="101"/>
      <c r="B52" s="102">
        <v>43565</v>
      </c>
      <c r="C52" s="103" t="s">
        <v>320</v>
      </c>
      <c r="D52" s="103" t="s">
        <v>266</v>
      </c>
      <c r="E52" s="104" t="s">
        <v>264</v>
      </c>
      <c r="F52" s="105" t="s">
        <v>284</v>
      </c>
      <c r="G52" s="102">
        <v>43729</v>
      </c>
      <c r="H52" s="102">
        <v>43759</v>
      </c>
      <c r="I52" s="107" t="s">
        <v>25</v>
      </c>
      <c r="J52" s="117">
        <v>8968</v>
      </c>
      <c r="K52" s="101">
        <v>5.23</v>
      </c>
      <c r="L52" s="101">
        <f t="shared" si="37"/>
        <v>46902.640000000007</v>
      </c>
      <c r="M52" s="252">
        <v>5.0750000000000002</v>
      </c>
      <c r="N52" s="253">
        <f t="shared" si="36"/>
        <v>45512.6</v>
      </c>
      <c r="O52" s="204">
        <v>0.155</v>
      </c>
      <c r="P52" s="255">
        <f t="shared" si="38"/>
        <v>1390.04</v>
      </c>
      <c r="Q52" s="119"/>
      <c r="R52" s="101" t="s">
        <v>71</v>
      </c>
      <c r="S52" s="125"/>
      <c r="T52" s="126"/>
      <c r="U52" s="127"/>
      <c r="V52" s="127"/>
      <c r="W52" s="127"/>
      <c r="X52" s="127"/>
    </row>
    <row r="53" spans="1:24" s="89" customFormat="1" ht="33" customHeight="1">
      <c r="A53" s="101"/>
      <c r="B53" s="102">
        <v>43565</v>
      </c>
      <c r="C53" s="103" t="s">
        <v>321</v>
      </c>
      <c r="D53" s="103" t="s">
        <v>266</v>
      </c>
      <c r="E53" s="104" t="s">
        <v>264</v>
      </c>
      <c r="F53" s="105" t="s">
        <v>284</v>
      </c>
      <c r="G53" s="102">
        <v>43729</v>
      </c>
      <c r="H53" s="102">
        <v>43759</v>
      </c>
      <c r="I53" s="107" t="s">
        <v>25</v>
      </c>
      <c r="J53" s="117">
        <v>448</v>
      </c>
      <c r="K53" s="101">
        <v>5.23</v>
      </c>
      <c r="L53" s="101">
        <f t="shared" si="37"/>
        <v>2343.04</v>
      </c>
      <c r="M53" s="252">
        <v>5.0750000000000002</v>
      </c>
      <c r="N53" s="253">
        <f t="shared" si="36"/>
        <v>2273.6</v>
      </c>
      <c r="O53" s="204">
        <v>0.155</v>
      </c>
      <c r="P53" s="255">
        <f t="shared" si="38"/>
        <v>69.44</v>
      </c>
      <c r="Q53" s="119"/>
      <c r="R53" s="101" t="s">
        <v>71</v>
      </c>
      <c r="S53" s="125"/>
      <c r="T53" s="126"/>
      <c r="U53" s="127"/>
      <c r="V53" s="127"/>
      <c r="W53" s="127"/>
      <c r="X53" s="127"/>
    </row>
    <row r="54" spans="1:24" s="89" customFormat="1" ht="33" customHeight="1">
      <c r="A54" s="101"/>
      <c r="B54" s="102">
        <v>43547</v>
      </c>
      <c r="C54" s="103" t="s">
        <v>273</v>
      </c>
      <c r="D54" s="103" t="s">
        <v>274</v>
      </c>
      <c r="E54" s="104" t="s">
        <v>264</v>
      </c>
      <c r="F54" s="105" t="s">
        <v>285</v>
      </c>
      <c r="G54" s="102">
        <v>43672</v>
      </c>
      <c r="H54" s="102">
        <v>43703</v>
      </c>
      <c r="I54" s="107" t="s">
        <v>25</v>
      </c>
      <c r="J54" s="117">
        <v>11880</v>
      </c>
      <c r="K54" s="101">
        <v>5.23</v>
      </c>
      <c r="L54" s="101">
        <f t="shared" si="34"/>
        <v>62132.4</v>
      </c>
      <c r="M54" s="252">
        <v>5.0750000000000002</v>
      </c>
      <c r="N54" s="253">
        <f t="shared" si="33"/>
        <v>60291</v>
      </c>
      <c r="O54" s="204">
        <v>0.155</v>
      </c>
      <c r="P54" s="255">
        <f t="shared" si="35"/>
        <v>1841.4</v>
      </c>
      <c r="Q54" s="119"/>
      <c r="R54" s="101" t="s">
        <v>71</v>
      </c>
      <c r="S54" s="125"/>
      <c r="T54" s="126"/>
      <c r="U54" s="127"/>
      <c r="V54" s="127"/>
      <c r="W54" s="127"/>
      <c r="X54" s="127"/>
    </row>
    <row r="55" spans="1:24" s="89" customFormat="1" ht="33" customHeight="1">
      <c r="A55" s="101"/>
      <c r="B55" s="102">
        <v>43547</v>
      </c>
      <c r="C55" s="103" t="s">
        <v>275</v>
      </c>
      <c r="D55" s="103" t="s">
        <v>274</v>
      </c>
      <c r="E55" s="104" t="s">
        <v>264</v>
      </c>
      <c r="F55" s="105" t="s">
        <v>285</v>
      </c>
      <c r="G55" s="102">
        <v>43672</v>
      </c>
      <c r="H55" s="102">
        <v>43703</v>
      </c>
      <c r="I55" s="107" t="s">
        <v>25</v>
      </c>
      <c r="J55" s="117">
        <v>5634</v>
      </c>
      <c r="K55" s="101">
        <v>5.23</v>
      </c>
      <c r="L55" s="101">
        <f t="shared" si="34"/>
        <v>29465.820000000003</v>
      </c>
      <c r="M55" s="252">
        <v>5.0750000000000002</v>
      </c>
      <c r="N55" s="253">
        <f t="shared" si="33"/>
        <v>28592.55</v>
      </c>
      <c r="O55" s="204">
        <v>0.155</v>
      </c>
      <c r="P55" s="255">
        <f t="shared" ref="P55:P70" si="39">O55*J55</f>
        <v>873.27</v>
      </c>
      <c r="Q55" s="119"/>
      <c r="R55" s="101" t="s">
        <v>71</v>
      </c>
      <c r="S55" s="125"/>
      <c r="T55" s="126"/>
      <c r="U55" s="127"/>
      <c r="V55" s="127"/>
      <c r="W55" s="127"/>
      <c r="X55" s="127"/>
    </row>
    <row r="56" spans="1:24" s="89" customFormat="1" ht="33" customHeight="1">
      <c r="A56" s="101"/>
      <c r="B56" s="102">
        <v>43547</v>
      </c>
      <c r="C56" s="103" t="s">
        <v>276</v>
      </c>
      <c r="D56" s="103" t="s">
        <v>274</v>
      </c>
      <c r="E56" s="104" t="s">
        <v>264</v>
      </c>
      <c r="F56" s="105" t="s">
        <v>285</v>
      </c>
      <c r="G56" s="102">
        <v>43672</v>
      </c>
      <c r="H56" s="102">
        <v>43703</v>
      </c>
      <c r="I56" s="107" t="s">
        <v>25</v>
      </c>
      <c r="J56" s="117">
        <v>4446</v>
      </c>
      <c r="K56" s="101">
        <v>5.23</v>
      </c>
      <c r="L56" s="101">
        <f t="shared" si="34"/>
        <v>23252.58</v>
      </c>
      <c r="M56" s="252">
        <v>5.0750000000000002</v>
      </c>
      <c r="N56" s="253">
        <f t="shared" si="33"/>
        <v>22563.45</v>
      </c>
      <c r="O56" s="204">
        <v>0.155</v>
      </c>
      <c r="P56" s="255">
        <f t="shared" si="39"/>
        <v>689.13</v>
      </c>
      <c r="Q56" s="119"/>
      <c r="R56" s="101" t="s">
        <v>71</v>
      </c>
      <c r="S56" s="125"/>
      <c r="T56" s="126"/>
      <c r="U56" s="127"/>
      <c r="V56" s="127"/>
      <c r="W56" s="127"/>
      <c r="X56" s="127"/>
    </row>
    <row r="57" spans="1:24" s="89" customFormat="1" ht="33" customHeight="1">
      <c r="A57" s="101"/>
      <c r="B57" s="102">
        <v>43547</v>
      </c>
      <c r="C57" s="103" t="s">
        <v>277</v>
      </c>
      <c r="D57" s="103" t="s">
        <v>274</v>
      </c>
      <c r="E57" s="104" t="s">
        <v>264</v>
      </c>
      <c r="F57" s="105" t="s">
        <v>285</v>
      </c>
      <c r="G57" s="102">
        <v>43672</v>
      </c>
      <c r="H57" s="102">
        <v>43703</v>
      </c>
      <c r="I57" s="107" t="s">
        <v>25</v>
      </c>
      <c r="J57" s="117">
        <v>996</v>
      </c>
      <c r="K57" s="101">
        <v>5.23</v>
      </c>
      <c r="L57" s="101">
        <f t="shared" si="34"/>
        <v>5209.0800000000008</v>
      </c>
      <c r="M57" s="252">
        <v>5.0750000000000002</v>
      </c>
      <c r="N57" s="253">
        <f t="shared" si="33"/>
        <v>5054.7</v>
      </c>
      <c r="O57" s="204">
        <v>0.155</v>
      </c>
      <c r="P57" s="255">
        <f t="shared" si="39"/>
        <v>154.38</v>
      </c>
      <c r="Q57" s="119"/>
      <c r="R57" s="101" t="s">
        <v>71</v>
      </c>
      <c r="S57" s="125"/>
      <c r="T57" s="126"/>
      <c r="U57" s="127"/>
      <c r="V57" s="127"/>
      <c r="W57" s="127"/>
      <c r="X57" s="127"/>
    </row>
    <row r="58" spans="1:24" s="89" customFormat="1" ht="33" customHeight="1">
      <c r="A58" s="101"/>
      <c r="B58" s="102">
        <v>43547</v>
      </c>
      <c r="C58" s="103" t="s">
        <v>278</v>
      </c>
      <c r="D58" s="103" t="s">
        <v>274</v>
      </c>
      <c r="E58" s="104" t="s">
        <v>264</v>
      </c>
      <c r="F58" s="105" t="s">
        <v>285</v>
      </c>
      <c r="G58" s="102">
        <v>43715</v>
      </c>
      <c r="H58" s="102">
        <v>43745</v>
      </c>
      <c r="I58" s="107" t="s">
        <v>25</v>
      </c>
      <c r="J58" s="117">
        <v>816</v>
      </c>
      <c r="K58" s="101">
        <v>5.23</v>
      </c>
      <c r="L58" s="101">
        <f t="shared" si="34"/>
        <v>4267.68</v>
      </c>
      <c r="M58" s="252">
        <v>5.0750000000000002</v>
      </c>
      <c r="N58" s="253">
        <f t="shared" si="33"/>
        <v>4141.2</v>
      </c>
      <c r="O58" s="204">
        <v>0.155</v>
      </c>
      <c r="P58" s="255">
        <f t="shared" si="39"/>
        <v>126.48</v>
      </c>
      <c r="Q58" s="119"/>
      <c r="R58" s="101" t="s">
        <v>71</v>
      </c>
      <c r="S58" s="125"/>
      <c r="T58" s="126"/>
      <c r="U58" s="127"/>
      <c r="V58" s="127"/>
      <c r="W58" s="127"/>
      <c r="X58" s="127"/>
    </row>
    <row r="59" spans="1:24" s="89" customFormat="1" ht="33" customHeight="1">
      <c r="A59" s="101"/>
      <c r="B59" s="102">
        <v>43547</v>
      </c>
      <c r="C59" s="103" t="s">
        <v>279</v>
      </c>
      <c r="D59" s="103" t="s">
        <v>274</v>
      </c>
      <c r="E59" s="104" t="s">
        <v>264</v>
      </c>
      <c r="F59" s="105" t="s">
        <v>285</v>
      </c>
      <c r="G59" s="258">
        <v>43693</v>
      </c>
      <c r="H59" s="258">
        <v>43724</v>
      </c>
      <c r="I59" s="107" t="s">
        <v>25</v>
      </c>
      <c r="J59" s="117">
        <v>7596</v>
      </c>
      <c r="K59" s="101">
        <v>5.23</v>
      </c>
      <c r="L59" s="101">
        <f t="shared" si="34"/>
        <v>39727.08</v>
      </c>
      <c r="M59" s="252">
        <v>5.0750000000000002</v>
      </c>
      <c r="N59" s="253">
        <f t="shared" si="33"/>
        <v>38549.700000000004</v>
      </c>
      <c r="O59" s="204">
        <v>0.155</v>
      </c>
      <c r="P59" s="255">
        <f t="shared" si="39"/>
        <v>1177.3799999999999</v>
      </c>
      <c r="Q59" s="119"/>
      <c r="R59" s="101" t="s">
        <v>71</v>
      </c>
      <c r="S59" s="125"/>
      <c r="T59" s="126"/>
      <c r="U59" s="127"/>
      <c r="V59" s="127"/>
      <c r="W59" s="127"/>
      <c r="X59" s="127"/>
    </row>
    <row r="60" spans="1:24" s="89" customFormat="1" ht="33" customHeight="1">
      <c r="A60" s="101"/>
      <c r="B60" s="102">
        <v>43547</v>
      </c>
      <c r="C60" s="103" t="s">
        <v>280</v>
      </c>
      <c r="D60" s="103" t="s">
        <v>274</v>
      </c>
      <c r="E60" s="104" t="s">
        <v>264</v>
      </c>
      <c r="F60" s="105" t="s">
        <v>285</v>
      </c>
      <c r="G60" s="102">
        <v>43729</v>
      </c>
      <c r="H60" s="102">
        <v>43759</v>
      </c>
      <c r="I60" s="107" t="s">
        <v>25</v>
      </c>
      <c r="J60" s="117">
        <v>272</v>
      </c>
      <c r="K60" s="101">
        <v>5.23</v>
      </c>
      <c r="L60" s="101">
        <f t="shared" si="34"/>
        <v>1422.5600000000002</v>
      </c>
      <c r="M60" s="252">
        <v>5.0750000000000002</v>
      </c>
      <c r="N60" s="253">
        <f t="shared" si="33"/>
        <v>1380.4</v>
      </c>
      <c r="O60" s="204">
        <v>0.155</v>
      </c>
      <c r="P60" s="255">
        <f t="shared" si="39"/>
        <v>42.16</v>
      </c>
      <c r="Q60" s="119"/>
      <c r="R60" s="101" t="s">
        <v>71</v>
      </c>
      <c r="S60" s="125"/>
      <c r="T60" s="126"/>
      <c r="U60" s="127"/>
      <c r="V60" s="127"/>
      <c r="W60" s="127"/>
      <c r="X60" s="127"/>
    </row>
    <row r="61" spans="1:24" s="89" customFormat="1" ht="33" customHeight="1">
      <c r="A61" s="101"/>
      <c r="B61" s="102">
        <v>43565</v>
      </c>
      <c r="C61" s="103" t="s">
        <v>322</v>
      </c>
      <c r="D61" s="103" t="s">
        <v>274</v>
      </c>
      <c r="E61" s="104" t="s">
        <v>264</v>
      </c>
      <c r="F61" s="105" t="s">
        <v>285</v>
      </c>
      <c r="G61" s="102">
        <v>43715</v>
      </c>
      <c r="H61" s="102">
        <v>43745</v>
      </c>
      <c r="I61" s="107" t="s">
        <v>25</v>
      </c>
      <c r="J61" s="117">
        <v>22432</v>
      </c>
      <c r="K61" s="101">
        <v>5.23</v>
      </c>
      <c r="L61" s="101">
        <f t="shared" ref="L61:L64" si="40">J61*K61</f>
        <v>117319.36000000002</v>
      </c>
      <c r="M61" s="252">
        <v>5.0750000000000002</v>
      </c>
      <c r="N61" s="253">
        <f t="shared" ref="N61:N64" si="41">M61*J61</f>
        <v>113842.40000000001</v>
      </c>
      <c r="O61" s="204">
        <v>0.155</v>
      </c>
      <c r="P61" s="255">
        <f t="shared" ref="P61:P64" si="42">O61*J61</f>
        <v>3476.96</v>
      </c>
      <c r="Q61" s="119"/>
      <c r="R61" s="101" t="s">
        <v>71</v>
      </c>
      <c r="S61" s="125"/>
      <c r="T61" s="126"/>
      <c r="U61" s="127"/>
      <c r="V61" s="127"/>
      <c r="W61" s="127"/>
      <c r="X61" s="127"/>
    </row>
    <row r="62" spans="1:24" s="89" customFormat="1" ht="33" customHeight="1">
      <c r="A62" s="101"/>
      <c r="B62" s="102">
        <v>43565</v>
      </c>
      <c r="C62" s="103" t="s">
        <v>323</v>
      </c>
      <c r="D62" s="103" t="s">
        <v>274</v>
      </c>
      <c r="E62" s="104" t="s">
        <v>264</v>
      </c>
      <c r="F62" s="105" t="s">
        <v>285</v>
      </c>
      <c r="G62" s="102">
        <v>43715</v>
      </c>
      <c r="H62" s="102">
        <v>43745</v>
      </c>
      <c r="I62" s="107" t="s">
        <v>25</v>
      </c>
      <c r="J62" s="117">
        <v>9752</v>
      </c>
      <c r="K62" s="101">
        <v>5.23</v>
      </c>
      <c r="L62" s="101">
        <f t="shared" si="40"/>
        <v>51002.960000000006</v>
      </c>
      <c r="M62" s="252">
        <v>5.0750000000000002</v>
      </c>
      <c r="N62" s="253">
        <f t="shared" si="41"/>
        <v>49491.4</v>
      </c>
      <c r="O62" s="204">
        <v>0.155</v>
      </c>
      <c r="P62" s="255">
        <f t="shared" si="42"/>
        <v>1511.56</v>
      </c>
      <c r="Q62" s="119"/>
      <c r="R62" s="101" t="s">
        <v>71</v>
      </c>
      <c r="S62" s="125"/>
      <c r="T62" s="126"/>
      <c r="U62" s="127"/>
      <c r="V62" s="127"/>
      <c r="W62" s="127"/>
      <c r="X62" s="127"/>
    </row>
    <row r="63" spans="1:24" s="89" customFormat="1" ht="33" customHeight="1">
      <c r="A63" s="101"/>
      <c r="B63" s="102">
        <v>43565</v>
      </c>
      <c r="C63" s="103" t="s">
        <v>324</v>
      </c>
      <c r="D63" s="103" t="s">
        <v>274</v>
      </c>
      <c r="E63" s="104" t="s">
        <v>264</v>
      </c>
      <c r="F63" s="105" t="s">
        <v>285</v>
      </c>
      <c r="G63" s="102">
        <v>43729</v>
      </c>
      <c r="H63" s="102">
        <v>43759</v>
      </c>
      <c r="I63" s="107" t="s">
        <v>25</v>
      </c>
      <c r="J63" s="117">
        <v>18400</v>
      </c>
      <c r="K63" s="101">
        <v>5.23</v>
      </c>
      <c r="L63" s="101">
        <f t="shared" si="40"/>
        <v>96232.000000000015</v>
      </c>
      <c r="M63" s="252">
        <v>5.0750000000000002</v>
      </c>
      <c r="N63" s="253">
        <f t="shared" si="41"/>
        <v>93380</v>
      </c>
      <c r="O63" s="204">
        <v>0.155</v>
      </c>
      <c r="P63" s="255">
        <f t="shared" si="42"/>
        <v>2852</v>
      </c>
      <c r="Q63" s="119"/>
      <c r="R63" s="101" t="s">
        <v>71</v>
      </c>
      <c r="S63" s="125"/>
      <c r="T63" s="126"/>
      <c r="U63" s="127"/>
      <c r="V63" s="127"/>
      <c r="W63" s="127"/>
      <c r="X63" s="127"/>
    </row>
    <row r="64" spans="1:24" s="89" customFormat="1" ht="33" customHeight="1">
      <c r="A64" s="101"/>
      <c r="B64" s="102">
        <v>43565</v>
      </c>
      <c r="C64" s="103" t="s">
        <v>325</v>
      </c>
      <c r="D64" s="103" t="s">
        <v>274</v>
      </c>
      <c r="E64" s="104" t="s">
        <v>264</v>
      </c>
      <c r="F64" s="105" t="s">
        <v>285</v>
      </c>
      <c r="G64" s="102">
        <v>43729</v>
      </c>
      <c r="H64" s="102">
        <v>43759</v>
      </c>
      <c r="I64" s="107" t="s">
        <v>25</v>
      </c>
      <c r="J64" s="117">
        <v>3328</v>
      </c>
      <c r="K64" s="101">
        <v>5.23</v>
      </c>
      <c r="L64" s="101">
        <f t="shared" si="40"/>
        <v>17405.440000000002</v>
      </c>
      <c r="M64" s="252">
        <v>5.0750000000000002</v>
      </c>
      <c r="N64" s="253">
        <f t="shared" si="41"/>
        <v>16889.600000000002</v>
      </c>
      <c r="O64" s="204">
        <v>0.155</v>
      </c>
      <c r="P64" s="255">
        <f t="shared" si="42"/>
        <v>515.84</v>
      </c>
      <c r="Q64" s="119"/>
      <c r="R64" s="101" t="s">
        <v>71</v>
      </c>
      <c r="S64" s="125"/>
      <c r="T64" s="126"/>
      <c r="U64" s="127"/>
      <c r="V64" s="127"/>
      <c r="W64" s="127"/>
      <c r="X64" s="127"/>
    </row>
    <row r="65" spans="1:24" s="89" customFormat="1" ht="33" customHeight="1">
      <c r="A65" s="101"/>
      <c r="B65" s="102">
        <v>43547</v>
      </c>
      <c r="C65" s="103" t="s">
        <v>281</v>
      </c>
      <c r="D65" s="103" t="s">
        <v>282</v>
      </c>
      <c r="E65" s="104" t="s">
        <v>264</v>
      </c>
      <c r="F65" s="105" t="s">
        <v>283</v>
      </c>
      <c r="G65" s="102">
        <v>43672</v>
      </c>
      <c r="H65" s="102">
        <v>43703</v>
      </c>
      <c r="I65" s="107" t="s">
        <v>25</v>
      </c>
      <c r="J65" s="117">
        <v>23409</v>
      </c>
      <c r="K65" s="101">
        <v>5.0999999999999996</v>
      </c>
      <c r="L65" s="101">
        <f t="shared" si="34"/>
        <v>119385.9</v>
      </c>
      <c r="M65" s="252">
        <v>4.95</v>
      </c>
      <c r="N65" s="253">
        <f t="shared" si="33"/>
        <v>115874.55</v>
      </c>
      <c r="O65" s="204">
        <v>0.15</v>
      </c>
      <c r="P65" s="255">
        <f t="shared" si="39"/>
        <v>3511.35</v>
      </c>
      <c r="Q65" s="119"/>
      <c r="R65" s="101" t="s">
        <v>71</v>
      </c>
      <c r="S65" s="125"/>
      <c r="T65" s="126"/>
      <c r="U65" s="127"/>
      <c r="V65" s="127"/>
      <c r="W65" s="127"/>
      <c r="X65" s="127"/>
    </row>
    <row r="66" spans="1:24" s="89" customFormat="1" ht="33" customHeight="1">
      <c r="A66" s="101"/>
      <c r="B66" s="102">
        <v>43547</v>
      </c>
      <c r="C66" s="103" t="s">
        <v>286</v>
      </c>
      <c r="D66" s="103" t="s">
        <v>282</v>
      </c>
      <c r="E66" s="104" t="s">
        <v>264</v>
      </c>
      <c r="F66" s="105" t="s">
        <v>283</v>
      </c>
      <c r="G66" s="102">
        <v>43672</v>
      </c>
      <c r="H66" s="102">
        <v>43703</v>
      </c>
      <c r="I66" s="107" t="s">
        <v>25</v>
      </c>
      <c r="J66" s="117">
        <v>8748</v>
      </c>
      <c r="K66" s="101">
        <v>5.0999999999999996</v>
      </c>
      <c r="L66" s="101">
        <f t="shared" si="34"/>
        <v>44614.799999999996</v>
      </c>
      <c r="M66" s="252">
        <v>4.95</v>
      </c>
      <c r="N66" s="253">
        <f t="shared" si="33"/>
        <v>43302.6</v>
      </c>
      <c r="O66" s="204">
        <v>0.15</v>
      </c>
      <c r="P66" s="255">
        <f t="shared" si="39"/>
        <v>1312.2</v>
      </c>
      <c r="Q66" s="119"/>
      <c r="R66" s="101" t="s">
        <v>71</v>
      </c>
      <c r="S66" s="125"/>
      <c r="T66" s="126"/>
      <c r="U66" s="127"/>
      <c r="V66" s="127"/>
      <c r="W66" s="127"/>
      <c r="X66" s="127"/>
    </row>
    <row r="67" spans="1:24" s="89" customFormat="1" ht="33" customHeight="1">
      <c r="A67" s="101"/>
      <c r="B67" s="102">
        <v>43547</v>
      </c>
      <c r="C67" s="103" t="s">
        <v>287</v>
      </c>
      <c r="D67" s="103" t="s">
        <v>282</v>
      </c>
      <c r="E67" s="104" t="s">
        <v>264</v>
      </c>
      <c r="F67" s="105" t="s">
        <v>283</v>
      </c>
      <c r="G67" s="102">
        <v>43672</v>
      </c>
      <c r="H67" s="102">
        <v>43703</v>
      </c>
      <c r="I67" s="107" t="s">
        <v>25</v>
      </c>
      <c r="J67" s="117">
        <v>11142</v>
      </c>
      <c r="K67" s="101">
        <v>5.0999999999999996</v>
      </c>
      <c r="L67" s="101">
        <f t="shared" si="34"/>
        <v>56824.2</v>
      </c>
      <c r="M67" s="252">
        <v>4.95</v>
      </c>
      <c r="N67" s="253">
        <f t="shared" si="33"/>
        <v>55152.9</v>
      </c>
      <c r="O67" s="204">
        <v>0.15</v>
      </c>
      <c r="P67" s="255">
        <f t="shared" si="39"/>
        <v>1671.3</v>
      </c>
      <c r="Q67" s="119"/>
      <c r="R67" s="101" t="s">
        <v>71</v>
      </c>
      <c r="S67" s="125"/>
      <c r="T67" s="126"/>
      <c r="U67" s="127"/>
      <c r="V67" s="127"/>
      <c r="W67" s="127"/>
      <c r="X67" s="127"/>
    </row>
    <row r="68" spans="1:24" s="89" customFormat="1" ht="33" customHeight="1">
      <c r="A68" s="101"/>
      <c r="B68" s="102">
        <v>43547</v>
      </c>
      <c r="C68" s="103" t="s">
        <v>288</v>
      </c>
      <c r="D68" s="103" t="s">
        <v>282</v>
      </c>
      <c r="E68" s="104" t="s">
        <v>264</v>
      </c>
      <c r="F68" s="105" t="s">
        <v>283</v>
      </c>
      <c r="G68" s="102">
        <v>43672</v>
      </c>
      <c r="H68" s="102">
        <v>43703</v>
      </c>
      <c r="I68" s="107" t="s">
        <v>25</v>
      </c>
      <c r="J68" s="117">
        <v>1992</v>
      </c>
      <c r="K68" s="101">
        <v>5.0999999999999996</v>
      </c>
      <c r="L68" s="101">
        <f t="shared" si="34"/>
        <v>10159.199999999999</v>
      </c>
      <c r="M68" s="252">
        <v>4.95</v>
      </c>
      <c r="N68" s="253">
        <f t="shared" si="33"/>
        <v>9860.4</v>
      </c>
      <c r="O68" s="204">
        <v>0.15</v>
      </c>
      <c r="P68" s="255">
        <f t="shared" si="39"/>
        <v>298.8</v>
      </c>
      <c r="Q68" s="119"/>
      <c r="R68" s="101" t="s">
        <v>71</v>
      </c>
      <c r="S68" s="125"/>
      <c r="T68" s="126"/>
      <c r="U68" s="127"/>
      <c r="V68" s="127"/>
      <c r="W68" s="127"/>
      <c r="X68" s="127"/>
    </row>
    <row r="69" spans="1:24" s="89" customFormat="1" ht="33" customHeight="1">
      <c r="A69" s="101"/>
      <c r="B69" s="102">
        <v>43547</v>
      </c>
      <c r="C69" s="103" t="s">
        <v>289</v>
      </c>
      <c r="D69" s="103" t="s">
        <v>282</v>
      </c>
      <c r="E69" s="104" t="s">
        <v>264</v>
      </c>
      <c r="F69" s="105" t="s">
        <v>283</v>
      </c>
      <c r="G69" s="102">
        <v>43715</v>
      </c>
      <c r="H69" s="102">
        <v>43745</v>
      </c>
      <c r="I69" s="107" t="s">
        <v>25</v>
      </c>
      <c r="J69" s="117">
        <v>1096</v>
      </c>
      <c r="K69" s="101">
        <v>5.0999999999999996</v>
      </c>
      <c r="L69" s="101">
        <f t="shared" si="34"/>
        <v>5589.5999999999995</v>
      </c>
      <c r="M69" s="252">
        <v>4.95</v>
      </c>
      <c r="N69" s="253">
        <f t="shared" si="33"/>
        <v>5425.2</v>
      </c>
      <c r="O69" s="204">
        <v>0.15</v>
      </c>
      <c r="P69" s="255">
        <f t="shared" si="39"/>
        <v>164.4</v>
      </c>
      <c r="Q69" s="119"/>
      <c r="R69" s="101" t="s">
        <v>71</v>
      </c>
      <c r="S69" s="125"/>
      <c r="T69" s="126"/>
      <c r="U69" s="127"/>
      <c r="V69" s="127"/>
      <c r="W69" s="127"/>
      <c r="X69" s="127"/>
    </row>
    <row r="70" spans="1:24" s="89" customFormat="1" ht="33" customHeight="1">
      <c r="A70" s="101"/>
      <c r="B70" s="102">
        <v>43547</v>
      </c>
      <c r="C70" s="103" t="s">
        <v>290</v>
      </c>
      <c r="D70" s="103" t="s">
        <v>282</v>
      </c>
      <c r="E70" s="104" t="s">
        <v>264</v>
      </c>
      <c r="F70" s="105" t="s">
        <v>283</v>
      </c>
      <c r="G70" s="258">
        <v>43693</v>
      </c>
      <c r="H70" s="258">
        <v>43724</v>
      </c>
      <c r="I70" s="107" t="s">
        <v>25</v>
      </c>
      <c r="J70" s="117">
        <v>8598</v>
      </c>
      <c r="K70" s="101">
        <v>5.0999999999999996</v>
      </c>
      <c r="L70" s="101">
        <f t="shared" si="34"/>
        <v>43849.799999999996</v>
      </c>
      <c r="M70" s="252">
        <v>4.95</v>
      </c>
      <c r="N70" s="253">
        <f t="shared" si="33"/>
        <v>42560.1</v>
      </c>
      <c r="O70" s="204">
        <v>0.15</v>
      </c>
      <c r="P70" s="255">
        <f t="shared" si="39"/>
        <v>1289.7</v>
      </c>
      <c r="Q70" s="119"/>
      <c r="R70" s="101" t="s">
        <v>71</v>
      </c>
      <c r="S70" s="125"/>
      <c r="T70" s="126"/>
      <c r="U70" s="127"/>
      <c r="V70" s="127"/>
      <c r="W70" s="127"/>
      <c r="X70" s="127"/>
    </row>
    <row r="71" spans="1:24" s="89" customFormat="1" ht="33" customHeight="1">
      <c r="A71" s="101"/>
      <c r="B71" s="102">
        <v>43547</v>
      </c>
      <c r="C71" s="103" t="s">
        <v>291</v>
      </c>
      <c r="D71" s="103" t="s">
        <v>282</v>
      </c>
      <c r="E71" s="104" t="s">
        <v>264</v>
      </c>
      <c r="F71" s="105" t="s">
        <v>283</v>
      </c>
      <c r="G71" s="102">
        <v>43729</v>
      </c>
      <c r="H71" s="102">
        <v>43759</v>
      </c>
      <c r="I71" s="107" t="s">
        <v>25</v>
      </c>
      <c r="J71" s="117">
        <v>448</v>
      </c>
      <c r="K71" s="101">
        <v>5.0999999999999996</v>
      </c>
      <c r="L71" s="101">
        <f t="shared" si="34"/>
        <v>2284.7999999999997</v>
      </c>
      <c r="M71" s="252">
        <v>4.95</v>
      </c>
      <c r="N71" s="253">
        <f>M71*J71</f>
        <v>2217.6</v>
      </c>
      <c r="O71" s="204">
        <v>0.15</v>
      </c>
      <c r="P71" s="255">
        <f>O71*J71</f>
        <v>67.2</v>
      </c>
      <c r="Q71" s="119"/>
      <c r="R71" s="101" t="s">
        <v>71</v>
      </c>
      <c r="S71" s="125"/>
      <c r="T71" s="126"/>
      <c r="U71" s="127"/>
      <c r="V71" s="127"/>
      <c r="W71" s="127"/>
      <c r="X71" s="127"/>
    </row>
    <row r="72" spans="1:24" s="89" customFormat="1" ht="33" customHeight="1">
      <c r="A72" s="101"/>
      <c r="B72" s="102">
        <v>43565</v>
      </c>
      <c r="C72" s="103" t="s">
        <v>326</v>
      </c>
      <c r="D72" s="103" t="s">
        <v>282</v>
      </c>
      <c r="E72" s="104" t="s">
        <v>264</v>
      </c>
      <c r="F72" s="105" t="s">
        <v>283</v>
      </c>
      <c r="G72" s="102">
        <v>43715</v>
      </c>
      <c r="H72" s="102">
        <v>43745</v>
      </c>
      <c r="I72" s="107" t="s">
        <v>25</v>
      </c>
      <c r="J72" s="117">
        <v>31600</v>
      </c>
      <c r="K72" s="101">
        <v>5.0999999999999996</v>
      </c>
      <c r="L72" s="101">
        <f t="shared" ref="L72:L75" si="43">J72*K72</f>
        <v>161160</v>
      </c>
      <c r="M72" s="252">
        <v>4.95</v>
      </c>
      <c r="N72" s="253">
        <f t="shared" ref="N72:N75" si="44">M72*J72</f>
        <v>156420</v>
      </c>
      <c r="O72" s="204">
        <v>0.15</v>
      </c>
      <c r="P72" s="255">
        <f t="shared" ref="P72:P75" si="45">O72*J72</f>
        <v>4740</v>
      </c>
      <c r="Q72" s="119"/>
      <c r="R72" s="101" t="s">
        <v>71</v>
      </c>
      <c r="S72" s="125"/>
      <c r="T72" s="126"/>
      <c r="U72" s="127"/>
      <c r="V72" s="127"/>
      <c r="W72" s="127"/>
      <c r="X72" s="127"/>
    </row>
    <row r="73" spans="1:24" s="89" customFormat="1" ht="33" customHeight="1">
      <c r="A73" s="101"/>
      <c r="B73" s="102">
        <v>43565</v>
      </c>
      <c r="C73" s="103" t="s">
        <v>327</v>
      </c>
      <c r="D73" s="103" t="s">
        <v>282</v>
      </c>
      <c r="E73" s="104" t="s">
        <v>264</v>
      </c>
      <c r="F73" s="105" t="s">
        <v>283</v>
      </c>
      <c r="G73" s="102">
        <v>43715</v>
      </c>
      <c r="H73" s="102">
        <v>43745</v>
      </c>
      <c r="I73" s="107" t="s">
        <v>25</v>
      </c>
      <c r="J73" s="117">
        <v>11304</v>
      </c>
      <c r="K73" s="101">
        <v>5.0999999999999996</v>
      </c>
      <c r="L73" s="101">
        <f t="shared" si="43"/>
        <v>57650.399999999994</v>
      </c>
      <c r="M73" s="252">
        <v>4.95</v>
      </c>
      <c r="N73" s="253">
        <f t="shared" si="44"/>
        <v>55954.8</v>
      </c>
      <c r="O73" s="204">
        <v>0.15</v>
      </c>
      <c r="P73" s="255">
        <f t="shared" si="45"/>
        <v>1695.6</v>
      </c>
      <c r="Q73" s="119"/>
      <c r="R73" s="101" t="s">
        <v>71</v>
      </c>
      <c r="S73" s="125"/>
      <c r="T73" s="126"/>
      <c r="U73" s="127"/>
      <c r="V73" s="127"/>
      <c r="W73" s="127"/>
      <c r="X73" s="127"/>
    </row>
    <row r="74" spans="1:24" s="89" customFormat="1" ht="33" customHeight="1">
      <c r="A74" s="101"/>
      <c r="B74" s="102">
        <v>43565</v>
      </c>
      <c r="C74" s="103" t="s">
        <v>328</v>
      </c>
      <c r="D74" s="103" t="s">
        <v>282</v>
      </c>
      <c r="E74" s="104" t="s">
        <v>264</v>
      </c>
      <c r="F74" s="105" t="s">
        <v>283</v>
      </c>
      <c r="G74" s="102">
        <v>43729</v>
      </c>
      <c r="H74" s="102">
        <v>43759</v>
      </c>
      <c r="I74" s="107" t="s">
        <v>25</v>
      </c>
      <c r="J74" s="117">
        <v>24840</v>
      </c>
      <c r="K74" s="101">
        <v>5.0999999999999996</v>
      </c>
      <c r="L74" s="101">
        <f t="shared" si="43"/>
        <v>126683.99999999999</v>
      </c>
      <c r="M74" s="252">
        <v>4.95</v>
      </c>
      <c r="N74" s="253">
        <f t="shared" si="44"/>
        <v>122958</v>
      </c>
      <c r="O74" s="204">
        <v>0.15</v>
      </c>
      <c r="P74" s="255">
        <f t="shared" si="45"/>
        <v>3726</v>
      </c>
      <c r="Q74" s="119"/>
      <c r="R74" s="101" t="s">
        <v>71</v>
      </c>
      <c r="S74" s="125"/>
      <c r="T74" s="126"/>
      <c r="U74" s="127"/>
      <c r="V74" s="127"/>
      <c r="W74" s="127"/>
      <c r="X74" s="127"/>
    </row>
    <row r="75" spans="1:24" s="89" customFormat="1" ht="33" customHeight="1">
      <c r="A75" s="101"/>
      <c r="B75" s="102">
        <v>43565</v>
      </c>
      <c r="C75" s="103" t="s">
        <v>329</v>
      </c>
      <c r="D75" s="103" t="s">
        <v>282</v>
      </c>
      <c r="E75" s="104" t="s">
        <v>264</v>
      </c>
      <c r="F75" s="105" t="s">
        <v>283</v>
      </c>
      <c r="G75" s="102">
        <v>43729</v>
      </c>
      <c r="H75" s="102">
        <v>43759</v>
      </c>
      <c r="I75" s="107" t="s">
        <v>25</v>
      </c>
      <c r="J75" s="117">
        <v>3216</v>
      </c>
      <c r="K75" s="101">
        <v>5.0999999999999996</v>
      </c>
      <c r="L75" s="101">
        <f t="shared" si="43"/>
        <v>16401.599999999999</v>
      </c>
      <c r="M75" s="252">
        <v>4.95</v>
      </c>
      <c r="N75" s="253">
        <f t="shared" si="44"/>
        <v>15919.2</v>
      </c>
      <c r="O75" s="204">
        <v>0.15</v>
      </c>
      <c r="P75" s="255">
        <f t="shared" si="45"/>
        <v>482.4</v>
      </c>
      <c r="Q75" s="119"/>
      <c r="R75" s="101" t="s">
        <v>71</v>
      </c>
      <c r="S75" s="125"/>
      <c r="T75" s="126"/>
      <c r="U75" s="127"/>
      <c r="V75" s="127"/>
      <c r="W75" s="127"/>
      <c r="X75" s="127"/>
    </row>
    <row r="76" spans="1:24" s="89" customFormat="1" ht="33" customHeight="1">
      <c r="A76" s="101"/>
      <c r="B76" s="102">
        <v>43552</v>
      </c>
      <c r="C76" s="103" t="s">
        <v>292</v>
      </c>
      <c r="D76" s="103" t="s">
        <v>234</v>
      </c>
      <c r="E76" s="104" t="s">
        <v>264</v>
      </c>
      <c r="F76" s="105" t="s">
        <v>236</v>
      </c>
      <c r="G76" s="102">
        <v>43642</v>
      </c>
      <c r="H76" s="102">
        <v>43672</v>
      </c>
      <c r="I76" s="107" t="s">
        <v>25</v>
      </c>
      <c r="J76" s="117">
        <v>2800</v>
      </c>
      <c r="K76" s="101">
        <v>5.7</v>
      </c>
      <c r="L76" s="101">
        <f t="shared" ref="L76" si="46">J76*K76</f>
        <v>15960</v>
      </c>
      <c r="M76" s="252">
        <v>5.45</v>
      </c>
      <c r="N76" s="253">
        <f t="shared" ref="N76" si="47">M76*J76</f>
        <v>15260</v>
      </c>
      <c r="O76" s="204">
        <v>0.25</v>
      </c>
      <c r="P76" s="255">
        <f t="shared" ref="P76" si="48">O76*J76</f>
        <v>700</v>
      </c>
      <c r="Q76" s="119"/>
      <c r="R76" s="101" t="s">
        <v>71</v>
      </c>
      <c r="S76" s="125"/>
      <c r="T76" s="126"/>
      <c r="U76" s="127"/>
      <c r="V76" s="127"/>
      <c r="W76" s="127"/>
      <c r="X76" s="127"/>
    </row>
    <row r="77" spans="1:24" s="89" customFormat="1" ht="33" customHeight="1">
      <c r="A77" s="101"/>
      <c r="B77" s="102">
        <v>43552</v>
      </c>
      <c r="C77" s="103" t="s">
        <v>293</v>
      </c>
      <c r="D77" s="103" t="s">
        <v>294</v>
      </c>
      <c r="E77" s="104" t="s">
        <v>264</v>
      </c>
      <c r="F77" s="105" t="s">
        <v>236</v>
      </c>
      <c r="G77" s="102">
        <v>43642</v>
      </c>
      <c r="H77" s="102">
        <v>43672</v>
      </c>
      <c r="I77" s="107" t="s">
        <v>25</v>
      </c>
      <c r="J77" s="117">
        <v>600</v>
      </c>
      <c r="K77" s="101">
        <v>5.7</v>
      </c>
      <c r="L77" s="101">
        <f t="shared" ref="L77:L83" si="49">J77*K77</f>
        <v>3420</v>
      </c>
      <c r="M77" s="252">
        <v>5.45</v>
      </c>
      <c r="N77" s="253">
        <f t="shared" ref="N77:N102" si="50">M77*J77</f>
        <v>3270</v>
      </c>
      <c r="O77" s="204">
        <v>0.25</v>
      </c>
      <c r="P77" s="255">
        <f t="shared" ref="P77:P80" si="51">O77*J77</f>
        <v>150</v>
      </c>
      <c r="Q77" s="119"/>
      <c r="R77" s="101" t="s">
        <v>71</v>
      </c>
      <c r="S77" s="125"/>
      <c r="T77" s="126"/>
      <c r="U77" s="127"/>
      <c r="V77" s="127"/>
      <c r="W77" s="127"/>
      <c r="X77" s="127"/>
    </row>
    <row r="78" spans="1:24" s="89" customFormat="1" ht="33" customHeight="1">
      <c r="A78" s="101"/>
      <c r="B78" s="102">
        <v>43552</v>
      </c>
      <c r="C78" s="103" t="s">
        <v>298</v>
      </c>
      <c r="D78" s="103" t="s">
        <v>299</v>
      </c>
      <c r="E78" s="104" t="s">
        <v>305</v>
      </c>
      <c r="F78" s="105" t="s">
        <v>301</v>
      </c>
      <c r="G78" s="102">
        <v>43655</v>
      </c>
      <c r="H78" s="102">
        <v>43686</v>
      </c>
      <c r="I78" s="107" t="s">
        <v>25</v>
      </c>
      <c r="J78" s="117">
        <v>928</v>
      </c>
      <c r="K78" s="101">
        <v>6.85</v>
      </c>
      <c r="L78" s="101">
        <f t="shared" si="49"/>
        <v>6356.7999999999993</v>
      </c>
      <c r="M78" s="252">
        <v>6.6</v>
      </c>
      <c r="N78" s="253">
        <f t="shared" si="50"/>
        <v>6124.7999999999993</v>
      </c>
      <c r="O78" s="204">
        <v>0.25</v>
      </c>
      <c r="P78" s="255">
        <f t="shared" si="51"/>
        <v>232</v>
      </c>
      <c r="Q78" s="119"/>
      <c r="R78" s="101" t="s">
        <v>71</v>
      </c>
      <c r="S78" s="125"/>
      <c r="T78" s="126"/>
      <c r="U78" s="127"/>
      <c r="V78" s="127"/>
      <c r="W78" s="127"/>
      <c r="X78" s="127"/>
    </row>
    <row r="79" spans="1:24" s="89" customFormat="1" ht="33" customHeight="1">
      <c r="A79" s="101"/>
      <c r="B79" s="102">
        <v>43552</v>
      </c>
      <c r="C79" s="103" t="s">
        <v>300</v>
      </c>
      <c r="D79" s="103" t="s">
        <v>299</v>
      </c>
      <c r="E79" s="104" t="s">
        <v>305</v>
      </c>
      <c r="F79" s="105" t="s">
        <v>301</v>
      </c>
      <c r="G79" s="102">
        <v>43655</v>
      </c>
      <c r="H79" s="102">
        <v>43686</v>
      </c>
      <c r="I79" s="107" t="s">
        <v>25</v>
      </c>
      <c r="J79" s="117">
        <v>672</v>
      </c>
      <c r="K79" s="101">
        <v>6.85</v>
      </c>
      <c r="L79" s="101">
        <f t="shared" ref="L79" si="52">J79*K79</f>
        <v>4603.2</v>
      </c>
      <c r="M79" s="252">
        <v>6.6</v>
      </c>
      <c r="N79" s="253">
        <f t="shared" ref="N79" si="53">M79*J79</f>
        <v>4435.2</v>
      </c>
      <c r="O79" s="204">
        <v>0.25</v>
      </c>
      <c r="P79" s="255">
        <f t="shared" ref="P79" si="54">O79*J79</f>
        <v>168</v>
      </c>
      <c r="Q79" s="119"/>
      <c r="R79" s="101" t="s">
        <v>71</v>
      </c>
      <c r="S79" s="125"/>
      <c r="T79" s="126"/>
      <c r="U79" s="127"/>
      <c r="V79" s="127"/>
      <c r="W79" s="127"/>
      <c r="X79" s="127"/>
    </row>
    <row r="80" spans="1:24" s="89" customFormat="1" ht="33" customHeight="1">
      <c r="A80" s="101"/>
      <c r="B80" s="102">
        <v>43552</v>
      </c>
      <c r="C80" s="103" t="s">
        <v>295</v>
      </c>
      <c r="D80" s="103" t="s">
        <v>296</v>
      </c>
      <c r="E80" s="104" t="s">
        <v>264</v>
      </c>
      <c r="F80" s="105" t="s">
        <v>297</v>
      </c>
      <c r="G80" s="102">
        <v>43642</v>
      </c>
      <c r="H80" s="102">
        <v>43672</v>
      </c>
      <c r="I80" s="107" t="s">
        <v>25</v>
      </c>
      <c r="J80" s="117">
        <v>2800</v>
      </c>
      <c r="K80" s="101">
        <v>6.8</v>
      </c>
      <c r="L80" s="101">
        <f t="shared" si="49"/>
        <v>19040</v>
      </c>
      <c r="M80" s="252">
        <v>6.55</v>
      </c>
      <c r="N80" s="253">
        <f t="shared" si="50"/>
        <v>18340</v>
      </c>
      <c r="O80" s="204">
        <v>0.25</v>
      </c>
      <c r="P80" s="255">
        <f t="shared" si="51"/>
        <v>700</v>
      </c>
      <c r="Q80" s="119"/>
      <c r="R80" s="101" t="s">
        <v>71</v>
      </c>
      <c r="S80" s="125"/>
      <c r="T80" s="126"/>
      <c r="U80" s="127"/>
      <c r="V80" s="127"/>
      <c r="W80" s="127"/>
      <c r="X80" s="127"/>
    </row>
    <row r="81" spans="1:24" s="89" customFormat="1" ht="33" customHeight="1">
      <c r="A81" s="101"/>
      <c r="B81" s="102">
        <v>43552</v>
      </c>
      <c r="C81" s="103" t="s">
        <v>302</v>
      </c>
      <c r="D81" s="103" t="s">
        <v>304</v>
      </c>
      <c r="E81" s="104" t="s">
        <v>306</v>
      </c>
      <c r="F81" s="105" t="s">
        <v>307</v>
      </c>
      <c r="G81" s="102">
        <v>43661</v>
      </c>
      <c r="H81" s="102">
        <v>43692</v>
      </c>
      <c r="I81" s="107" t="s">
        <v>25</v>
      </c>
      <c r="J81" s="117">
        <v>956</v>
      </c>
      <c r="K81" s="101">
        <v>8</v>
      </c>
      <c r="L81" s="101">
        <f t="shared" si="49"/>
        <v>7648</v>
      </c>
      <c r="M81" s="252">
        <v>7.75</v>
      </c>
      <c r="N81" s="253">
        <f t="shared" si="50"/>
        <v>7409</v>
      </c>
      <c r="O81" s="204">
        <v>0.25</v>
      </c>
      <c r="P81" s="255">
        <f t="shared" ref="P81:P83" si="55">O81*J81</f>
        <v>239</v>
      </c>
      <c r="Q81" s="119"/>
      <c r="R81" s="101" t="s">
        <v>71</v>
      </c>
      <c r="S81" s="125"/>
      <c r="T81" s="126"/>
      <c r="U81" s="127"/>
      <c r="V81" s="127"/>
      <c r="W81" s="127"/>
      <c r="X81" s="127"/>
    </row>
    <row r="82" spans="1:24" s="89" customFormat="1" ht="33" customHeight="1">
      <c r="A82" s="101"/>
      <c r="B82" s="102">
        <v>43552</v>
      </c>
      <c r="C82" s="103" t="s">
        <v>303</v>
      </c>
      <c r="D82" s="103" t="s">
        <v>304</v>
      </c>
      <c r="E82" s="104" t="s">
        <v>306</v>
      </c>
      <c r="F82" s="105" t="s">
        <v>307</v>
      </c>
      <c r="G82" s="102">
        <v>43661</v>
      </c>
      <c r="H82" s="102">
        <v>43692</v>
      </c>
      <c r="I82" s="107" t="s">
        <v>25</v>
      </c>
      <c r="J82" s="117">
        <v>1044</v>
      </c>
      <c r="K82" s="101">
        <v>8</v>
      </c>
      <c r="L82" s="101">
        <f t="shared" si="49"/>
        <v>8352</v>
      </c>
      <c r="M82" s="252">
        <v>7.75</v>
      </c>
      <c r="N82" s="253">
        <f t="shared" si="50"/>
        <v>8091</v>
      </c>
      <c r="O82" s="204">
        <v>0.25</v>
      </c>
      <c r="P82" s="255">
        <f t="shared" si="55"/>
        <v>261</v>
      </c>
      <c r="Q82" s="119"/>
      <c r="R82" s="101" t="s">
        <v>71</v>
      </c>
      <c r="S82" s="125"/>
      <c r="T82" s="126"/>
      <c r="U82" s="127"/>
      <c r="V82" s="127"/>
      <c r="W82" s="127"/>
      <c r="X82" s="127"/>
    </row>
    <row r="83" spans="1:24" s="89" customFormat="1" ht="33" customHeight="1">
      <c r="A83" s="101"/>
      <c r="B83" s="102">
        <v>43553</v>
      </c>
      <c r="C83" s="103" t="s">
        <v>308</v>
      </c>
      <c r="D83" s="103" t="s">
        <v>311</v>
      </c>
      <c r="E83" s="104" t="s">
        <v>264</v>
      </c>
      <c r="F83" s="105" t="s">
        <v>283</v>
      </c>
      <c r="G83" s="102">
        <v>43693</v>
      </c>
      <c r="H83" s="102">
        <v>43724</v>
      </c>
      <c r="I83" s="107" t="s">
        <v>25</v>
      </c>
      <c r="J83" s="117">
        <v>996</v>
      </c>
      <c r="K83" s="101">
        <v>5.86</v>
      </c>
      <c r="L83" s="101">
        <f t="shared" si="49"/>
        <v>5836.56</v>
      </c>
      <c r="M83" s="252">
        <v>5.71</v>
      </c>
      <c r="N83" s="253">
        <f t="shared" si="50"/>
        <v>5687.16</v>
      </c>
      <c r="O83" s="204">
        <v>0.15</v>
      </c>
      <c r="P83" s="255">
        <f t="shared" si="55"/>
        <v>149.4</v>
      </c>
      <c r="Q83" s="119"/>
      <c r="R83" s="101" t="s">
        <v>71</v>
      </c>
      <c r="S83" s="125"/>
      <c r="T83" s="126"/>
      <c r="U83" s="127"/>
      <c r="V83" s="127"/>
      <c r="W83" s="127"/>
      <c r="X83" s="127"/>
    </row>
    <row r="84" spans="1:24" s="89" customFormat="1" ht="33" customHeight="1">
      <c r="A84" s="101"/>
      <c r="B84" s="102">
        <v>43553</v>
      </c>
      <c r="C84" s="103" t="s">
        <v>309</v>
      </c>
      <c r="D84" s="103" t="s">
        <v>312</v>
      </c>
      <c r="E84" s="104" t="s">
        <v>264</v>
      </c>
      <c r="F84" s="105" t="s">
        <v>284</v>
      </c>
      <c r="G84" s="102">
        <v>43693</v>
      </c>
      <c r="H84" s="102">
        <v>43724</v>
      </c>
      <c r="I84" s="107" t="s">
        <v>25</v>
      </c>
      <c r="J84" s="117">
        <v>498</v>
      </c>
      <c r="K84" s="101">
        <v>6</v>
      </c>
      <c r="L84" s="101">
        <f>J84*K84</f>
        <v>2988</v>
      </c>
      <c r="M84" s="252">
        <v>5.85</v>
      </c>
      <c r="N84" s="253">
        <f t="shared" si="50"/>
        <v>2913.2999999999997</v>
      </c>
      <c r="O84" s="204">
        <v>0.15</v>
      </c>
      <c r="P84" s="255">
        <f>O84*J84</f>
        <v>74.7</v>
      </c>
      <c r="Q84" s="119"/>
      <c r="R84" s="101" t="s">
        <v>71</v>
      </c>
      <c r="S84" s="125"/>
      <c r="T84" s="126"/>
      <c r="U84" s="127"/>
      <c r="V84" s="127"/>
      <c r="W84" s="127"/>
      <c r="X84" s="127"/>
    </row>
    <row r="85" spans="1:24" s="89" customFormat="1" ht="33" customHeight="1">
      <c r="A85" s="101"/>
      <c r="B85" s="102">
        <v>43553</v>
      </c>
      <c r="C85" s="103" t="s">
        <v>310</v>
      </c>
      <c r="D85" s="103" t="s">
        <v>313</v>
      </c>
      <c r="E85" s="104" t="s">
        <v>264</v>
      </c>
      <c r="F85" s="105" t="s">
        <v>285</v>
      </c>
      <c r="G85" s="102">
        <v>43693</v>
      </c>
      <c r="H85" s="102">
        <v>43724</v>
      </c>
      <c r="I85" s="107" t="s">
        <v>25</v>
      </c>
      <c r="J85" s="117">
        <v>504</v>
      </c>
      <c r="K85" s="101">
        <v>6</v>
      </c>
      <c r="L85" s="101">
        <f t="shared" ref="L85:L102" si="56">J85*K85</f>
        <v>3024</v>
      </c>
      <c r="M85" s="252">
        <v>5.85</v>
      </c>
      <c r="N85" s="253">
        <f t="shared" si="50"/>
        <v>2948.3999999999996</v>
      </c>
      <c r="O85" s="204">
        <v>0.15</v>
      </c>
      <c r="P85" s="255">
        <f t="shared" ref="P85:P87" si="57">O85*J85</f>
        <v>75.599999999999994</v>
      </c>
      <c r="Q85" s="119"/>
      <c r="R85" s="101" t="s">
        <v>71</v>
      </c>
      <c r="S85" s="125"/>
      <c r="T85" s="126"/>
      <c r="U85" s="127"/>
      <c r="V85" s="127"/>
      <c r="W85" s="127"/>
      <c r="X85" s="127"/>
    </row>
    <row r="86" spans="1:24" s="89" customFormat="1" ht="33" customHeight="1">
      <c r="A86" s="101"/>
      <c r="B86" s="102">
        <v>43574</v>
      </c>
      <c r="C86" s="103" t="s">
        <v>334</v>
      </c>
      <c r="D86" s="103" t="s">
        <v>336</v>
      </c>
      <c r="E86" s="104" t="s">
        <v>337</v>
      </c>
      <c r="F86" s="105" t="s">
        <v>338</v>
      </c>
      <c r="G86" s="102">
        <v>43665</v>
      </c>
      <c r="H86" s="106">
        <v>43696</v>
      </c>
      <c r="I86" s="107" t="s">
        <v>339</v>
      </c>
      <c r="J86" s="117">
        <v>2112</v>
      </c>
      <c r="K86" s="101">
        <v>6.2</v>
      </c>
      <c r="L86" s="101">
        <f t="shared" si="56"/>
        <v>13094.4</v>
      </c>
      <c r="M86" s="252">
        <v>5.95</v>
      </c>
      <c r="N86" s="253">
        <f t="shared" si="50"/>
        <v>12566.4</v>
      </c>
      <c r="O86" s="204">
        <f>K86-M86</f>
        <v>0.25</v>
      </c>
      <c r="P86" s="254">
        <f t="shared" si="57"/>
        <v>528</v>
      </c>
      <c r="Q86" s="119"/>
      <c r="R86" s="101" t="s">
        <v>71</v>
      </c>
      <c r="S86" s="125"/>
      <c r="T86" s="126"/>
      <c r="U86" s="127"/>
      <c r="V86" s="127"/>
      <c r="W86" s="127"/>
      <c r="X86" s="127"/>
    </row>
    <row r="87" spans="1:24" s="89" customFormat="1" ht="33" customHeight="1">
      <c r="A87" s="101"/>
      <c r="B87" s="102">
        <v>43574</v>
      </c>
      <c r="C87" s="103" t="s">
        <v>335</v>
      </c>
      <c r="D87" s="103" t="s">
        <v>336</v>
      </c>
      <c r="E87" s="104" t="s">
        <v>337</v>
      </c>
      <c r="F87" s="105" t="s">
        <v>369</v>
      </c>
      <c r="G87" s="102">
        <v>43665</v>
      </c>
      <c r="H87" s="106">
        <v>43696</v>
      </c>
      <c r="I87" s="107" t="s">
        <v>339</v>
      </c>
      <c r="J87" s="117">
        <v>464</v>
      </c>
      <c r="K87" s="101">
        <v>6</v>
      </c>
      <c r="L87" s="101">
        <f t="shared" si="56"/>
        <v>2784</v>
      </c>
      <c r="M87" s="252">
        <v>5.75</v>
      </c>
      <c r="N87" s="253">
        <f t="shared" si="50"/>
        <v>2668</v>
      </c>
      <c r="O87" s="204">
        <f>K87-M87</f>
        <v>0.25</v>
      </c>
      <c r="P87" s="254">
        <f t="shared" si="57"/>
        <v>116</v>
      </c>
      <c r="Q87" s="119"/>
      <c r="R87" s="101" t="s">
        <v>71</v>
      </c>
      <c r="S87" s="125"/>
      <c r="T87" s="126"/>
      <c r="U87" s="127"/>
      <c r="V87" s="127"/>
      <c r="W87" s="127"/>
      <c r="X87" s="127"/>
    </row>
    <row r="88" spans="1:24" s="89" customFormat="1" ht="33" customHeight="1">
      <c r="A88" s="101"/>
      <c r="B88" s="102">
        <v>43578</v>
      </c>
      <c r="C88" s="103" t="s">
        <v>340</v>
      </c>
      <c r="D88" s="103" t="s">
        <v>351</v>
      </c>
      <c r="E88" s="104" t="s">
        <v>341</v>
      </c>
      <c r="F88" s="105" t="s">
        <v>344</v>
      </c>
      <c r="G88" s="102">
        <v>43669</v>
      </c>
      <c r="H88" s="106">
        <v>43700</v>
      </c>
      <c r="I88" s="102" t="s">
        <v>342</v>
      </c>
      <c r="J88" s="117">
        <v>18544</v>
      </c>
      <c r="K88" s="101">
        <v>7.2</v>
      </c>
      <c r="L88" s="101">
        <f t="shared" si="56"/>
        <v>133516.80000000002</v>
      </c>
      <c r="M88" s="252">
        <v>6.95</v>
      </c>
      <c r="N88" s="253">
        <f t="shared" si="50"/>
        <v>128880.8</v>
      </c>
      <c r="O88" s="204">
        <f t="shared" ref="O88:O95" si="58">K88-M88</f>
        <v>0.25</v>
      </c>
      <c r="P88" s="254">
        <f t="shared" ref="P88:P95" si="59">O88*J88</f>
        <v>4636</v>
      </c>
      <c r="Q88" s="119"/>
      <c r="R88" s="101" t="s">
        <v>71</v>
      </c>
      <c r="S88" s="125"/>
      <c r="T88" s="126"/>
      <c r="U88" s="127"/>
      <c r="V88" s="127"/>
      <c r="W88" s="127"/>
      <c r="X88" s="127"/>
    </row>
    <row r="89" spans="1:24" s="89" customFormat="1" ht="33" customHeight="1">
      <c r="A89" s="101"/>
      <c r="B89" s="102"/>
      <c r="C89" s="103"/>
      <c r="D89" s="103"/>
      <c r="E89" s="104"/>
      <c r="F89" s="105" t="s">
        <v>344</v>
      </c>
      <c r="G89" s="102">
        <v>43669</v>
      </c>
      <c r="H89" s="106">
        <v>43700</v>
      </c>
      <c r="I89" s="102" t="s">
        <v>342</v>
      </c>
      <c r="J89" s="117">
        <v>10640</v>
      </c>
      <c r="K89" s="101">
        <v>7.55</v>
      </c>
      <c r="L89" s="101">
        <f t="shared" si="56"/>
        <v>80332</v>
      </c>
      <c r="M89" s="252">
        <v>7.3</v>
      </c>
      <c r="N89" s="253">
        <f t="shared" si="50"/>
        <v>77672</v>
      </c>
      <c r="O89" s="204">
        <f t="shared" si="58"/>
        <v>0.25</v>
      </c>
      <c r="P89" s="254">
        <f t="shared" si="59"/>
        <v>2660</v>
      </c>
      <c r="Q89" s="119"/>
      <c r="R89" s="101" t="s">
        <v>71</v>
      </c>
      <c r="S89" s="125"/>
      <c r="T89" s="126"/>
      <c r="U89" s="127"/>
      <c r="V89" s="127"/>
      <c r="W89" s="127"/>
      <c r="X89" s="127"/>
    </row>
    <row r="90" spans="1:24" s="89" customFormat="1" ht="33" customHeight="1">
      <c r="A90" s="101"/>
      <c r="B90" s="102">
        <v>43578</v>
      </c>
      <c r="C90" s="103" t="s">
        <v>343</v>
      </c>
      <c r="D90" s="103" t="s">
        <v>351</v>
      </c>
      <c r="E90" s="104" t="s">
        <v>341</v>
      </c>
      <c r="F90" s="105" t="s">
        <v>344</v>
      </c>
      <c r="G90" s="102">
        <v>43669</v>
      </c>
      <c r="H90" s="106">
        <v>43700</v>
      </c>
      <c r="I90" s="102" t="s">
        <v>342</v>
      </c>
      <c r="J90" s="117">
        <v>1600</v>
      </c>
      <c r="K90" s="101">
        <v>7</v>
      </c>
      <c r="L90" s="101">
        <f t="shared" si="56"/>
        <v>11200</v>
      </c>
      <c r="M90" s="252">
        <v>6.75</v>
      </c>
      <c r="N90" s="253">
        <f t="shared" si="50"/>
        <v>10800</v>
      </c>
      <c r="O90" s="204">
        <f t="shared" si="58"/>
        <v>0.25</v>
      </c>
      <c r="P90" s="254">
        <f t="shared" si="59"/>
        <v>400</v>
      </c>
      <c r="Q90" s="119"/>
      <c r="R90" s="101" t="s">
        <v>71</v>
      </c>
      <c r="S90" s="125"/>
      <c r="T90" s="126"/>
      <c r="U90" s="127"/>
      <c r="V90" s="127"/>
      <c r="W90" s="127"/>
      <c r="X90" s="127"/>
    </row>
    <row r="91" spans="1:24" s="89" customFormat="1" ht="33" customHeight="1">
      <c r="A91" s="101"/>
      <c r="B91" s="102"/>
      <c r="C91" s="259"/>
      <c r="D91" s="103"/>
      <c r="E91" s="104"/>
      <c r="F91" s="105" t="s">
        <v>344</v>
      </c>
      <c r="G91" s="102">
        <v>43669</v>
      </c>
      <c r="H91" s="106">
        <v>43700</v>
      </c>
      <c r="I91" s="102" t="s">
        <v>342</v>
      </c>
      <c r="J91" s="117">
        <v>800</v>
      </c>
      <c r="K91" s="101">
        <v>7.35</v>
      </c>
      <c r="L91" s="101">
        <f t="shared" si="56"/>
        <v>5880</v>
      </c>
      <c r="M91" s="252">
        <v>7.1</v>
      </c>
      <c r="N91" s="253">
        <f t="shared" si="50"/>
        <v>5680</v>
      </c>
      <c r="O91" s="204">
        <f t="shared" si="58"/>
        <v>0.25</v>
      </c>
      <c r="P91" s="254">
        <f t="shared" si="59"/>
        <v>200</v>
      </c>
      <c r="Q91" s="119"/>
      <c r="R91" s="101" t="s">
        <v>71</v>
      </c>
      <c r="S91" s="125"/>
      <c r="T91" s="126"/>
      <c r="U91" s="127"/>
      <c r="V91" s="127"/>
      <c r="W91" s="127"/>
      <c r="X91" s="127"/>
    </row>
    <row r="92" spans="1:24" s="89" customFormat="1" ht="33" customHeight="1">
      <c r="A92" s="101"/>
      <c r="B92" s="102">
        <v>43578</v>
      </c>
      <c r="C92" s="103" t="s">
        <v>345</v>
      </c>
      <c r="D92" s="103" t="s">
        <v>350</v>
      </c>
      <c r="E92" s="104" t="s">
        <v>341</v>
      </c>
      <c r="F92" s="105" t="s">
        <v>344</v>
      </c>
      <c r="G92" s="102">
        <v>43669</v>
      </c>
      <c r="H92" s="106">
        <v>43700</v>
      </c>
      <c r="I92" s="102" t="s">
        <v>342</v>
      </c>
      <c r="J92" s="117">
        <v>302</v>
      </c>
      <c r="K92" s="101">
        <v>8.08</v>
      </c>
      <c r="L92" s="101">
        <f t="shared" si="56"/>
        <v>2440.16</v>
      </c>
      <c r="M92" s="252">
        <v>7.83</v>
      </c>
      <c r="N92" s="253">
        <f t="shared" si="50"/>
        <v>2364.66</v>
      </c>
      <c r="O92" s="204">
        <f t="shared" si="58"/>
        <v>0.25</v>
      </c>
      <c r="P92" s="254">
        <f t="shared" si="59"/>
        <v>75.5</v>
      </c>
      <c r="Q92" s="119"/>
      <c r="R92" s="101" t="s">
        <v>71</v>
      </c>
      <c r="S92" s="125"/>
      <c r="T92" s="126"/>
      <c r="U92" s="127"/>
      <c r="V92" s="127"/>
      <c r="W92" s="127"/>
      <c r="X92" s="127"/>
    </row>
    <row r="93" spans="1:24" s="89" customFormat="1" ht="33" customHeight="1">
      <c r="A93" s="101"/>
      <c r="B93" s="102"/>
      <c r="C93" s="103"/>
      <c r="D93" s="103"/>
      <c r="E93" s="107"/>
      <c r="F93" s="260" t="s">
        <v>344</v>
      </c>
      <c r="G93" s="102">
        <v>43669</v>
      </c>
      <c r="H93" s="106">
        <v>43700</v>
      </c>
      <c r="I93" s="102" t="s">
        <v>342</v>
      </c>
      <c r="J93" s="117">
        <v>353</v>
      </c>
      <c r="K93" s="101">
        <v>8.4499999999999993</v>
      </c>
      <c r="L93" s="101">
        <f t="shared" si="56"/>
        <v>2982.85</v>
      </c>
      <c r="M93" s="252">
        <v>8.1999999999999993</v>
      </c>
      <c r="N93" s="253">
        <f t="shared" si="50"/>
        <v>2894.6</v>
      </c>
      <c r="O93" s="204">
        <f t="shared" si="58"/>
        <v>0.25</v>
      </c>
      <c r="P93" s="254">
        <f t="shared" si="59"/>
        <v>88.25</v>
      </c>
      <c r="Q93" s="119"/>
      <c r="R93" s="101" t="s">
        <v>71</v>
      </c>
      <c r="S93" s="125"/>
      <c r="T93" s="126"/>
      <c r="U93" s="127"/>
      <c r="V93" s="127"/>
      <c r="W93" s="127"/>
      <c r="X93" s="127"/>
    </row>
    <row r="94" spans="1:24" s="89" customFormat="1" ht="33" customHeight="1">
      <c r="A94" s="101"/>
      <c r="B94" s="102">
        <v>43578</v>
      </c>
      <c r="C94" s="103" t="s">
        <v>346</v>
      </c>
      <c r="D94" s="103" t="s">
        <v>349</v>
      </c>
      <c r="E94" s="107" t="s">
        <v>347</v>
      </c>
      <c r="F94" s="260" t="s">
        <v>348</v>
      </c>
      <c r="G94" s="102">
        <v>43669</v>
      </c>
      <c r="H94" s="106">
        <v>43700</v>
      </c>
      <c r="I94" s="102" t="s">
        <v>342</v>
      </c>
      <c r="J94" s="117">
        <v>9024</v>
      </c>
      <c r="K94" s="101">
        <v>6.9</v>
      </c>
      <c r="L94" s="101">
        <f t="shared" si="56"/>
        <v>62265.600000000006</v>
      </c>
      <c r="M94" s="252">
        <v>6.65</v>
      </c>
      <c r="N94" s="253">
        <f t="shared" si="50"/>
        <v>60009.600000000006</v>
      </c>
      <c r="O94" s="204">
        <f t="shared" si="58"/>
        <v>0.25</v>
      </c>
      <c r="P94" s="254">
        <f t="shared" si="59"/>
        <v>2256</v>
      </c>
      <c r="Q94" s="119"/>
      <c r="R94" s="101" t="s">
        <v>71</v>
      </c>
      <c r="S94" s="125"/>
      <c r="T94" s="126"/>
      <c r="U94" s="127"/>
      <c r="V94" s="127"/>
      <c r="W94" s="127"/>
      <c r="X94" s="127"/>
    </row>
    <row r="95" spans="1:24" ht="33" customHeight="1">
      <c r="A95" s="101"/>
      <c r="B95" s="102">
        <v>43578</v>
      </c>
      <c r="C95" s="107" t="s">
        <v>352</v>
      </c>
      <c r="D95" s="107" t="s">
        <v>353</v>
      </c>
      <c r="E95" s="107" t="s">
        <v>354</v>
      </c>
      <c r="F95" s="260" t="s">
        <v>355</v>
      </c>
      <c r="G95" s="102">
        <v>43669</v>
      </c>
      <c r="H95" s="106">
        <v>43700</v>
      </c>
      <c r="I95" s="102" t="s">
        <v>356</v>
      </c>
      <c r="J95" s="201">
        <v>1200</v>
      </c>
      <c r="K95" s="202">
        <v>6.7</v>
      </c>
      <c r="L95" s="202">
        <f t="shared" si="56"/>
        <v>8040</v>
      </c>
      <c r="M95" s="224">
        <v>6.45</v>
      </c>
      <c r="N95" s="266">
        <f t="shared" si="50"/>
        <v>7740</v>
      </c>
      <c r="O95" s="202">
        <f t="shared" si="58"/>
        <v>0.25</v>
      </c>
      <c r="P95" s="206">
        <f t="shared" si="59"/>
        <v>300</v>
      </c>
      <c r="Q95" s="206"/>
      <c r="R95" s="101" t="s">
        <v>71</v>
      </c>
      <c r="S95" s="260"/>
      <c r="T95" s="84"/>
      <c r="U95" s="84"/>
      <c r="V95" s="84"/>
      <c r="W95" s="84"/>
      <c r="X95" s="84"/>
    </row>
    <row r="96" spans="1:24" ht="33" customHeight="1">
      <c r="A96" s="101" t="s">
        <v>368</v>
      </c>
      <c r="B96" s="102">
        <v>43579</v>
      </c>
      <c r="C96" s="272" t="s">
        <v>357</v>
      </c>
      <c r="D96" s="275" t="s">
        <v>364</v>
      </c>
      <c r="E96" s="107" t="s">
        <v>337</v>
      </c>
      <c r="F96" s="260" t="s">
        <v>370</v>
      </c>
      <c r="G96" s="102">
        <v>43693</v>
      </c>
      <c r="H96" s="273">
        <v>43724</v>
      </c>
      <c r="I96" s="102" t="s">
        <v>356</v>
      </c>
      <c r="J96" s="274">
        <v>1200</v>
      </c>
      <c r="K96" s="202">
        <v>6.35</v>
      </c>
      <c r="L96" s="202">
        <f t="shared" si="56"/>
        <v>7620</v>
      </c>
      <c r="M96" s="202">
        <v>6.1</v>
      </c>
      <c r="N96" s="266">
        <f t="shared" si="50"/>
        <v>7320</v>
      </c>
      <c r="O96" s="202">
        <f t="shared" ref="O96:O102" si="60">K96-M96</f>
        <v>0.25</v>
      </c>
      <c r="P96" s="206">
        <f t="shared" ref="P96:P102" si="61">O96*J96</f>
        <v>300</v>
      </c>
      <c r="Q96" s="206"/>
      <c r="R96" s="101" t="s">
        <v>71</v>
      </c>
      <c r="S96" s="260"/>
      <c r="T96" s="84"/>
      <c r="U96" s="84"/>
      <c r="V96" s="84"/>
      <c r="W96" s="84"/>
      <c r="X96" s="84"/>
    </row>
    <row r="97" spans="1:24" ht="33" customHeight="1">
      <c r="A97" s="101" t="s">
        <v>368</v>
      </c>
      <c r="B97" s="102">
        <v>43579</v>
      </c>
      <c r="C97" s="272" t="s">
        <v>358</v>
      </c>
      <c r="D97" s="275" t="s">
        <v>364</v>
      </c>
      <c r="E97" s="107" t="s">
        <v>337</v>
      </c>
      <c r="F97" s="260" t="s">
        <v>370</v>
      </c>
      <c r="G97" s="102">
        <v>43693</v>
      </c>
      <c r="H97" s="273">
        <v>43724</v>
      </c>
      <c r="I97" s="102" t="s">
        <v>356</v>
      </c>
      <c r="J97" s="274">
        <v>36</v>
      </c>
      <c r="K97" s="202">
        <v>6.35</v>
      </c>
      <c r="L97" s="202">
        <f t="shared" si="56"/>
        <v>228.6</v>
      </c>
      <c r="M97" s="202">
        <v>6.1</v>
      </c>
      <c r="N97" s="266">
        <f t="shared" si="50"/>
        <v>219.6</v>
      </c>
      <c r="O97" s="202">
        <f t="shared" si="60"/>
        <v>0.25</v>
      </c>
      <c r="P97" s="206">
        <f t="shared" si="61"/>
        <v>9</v>
      </c>
      <c r="Q97" s="206"/>
      <c r="R97" s="101" t="s">
        <v>71</v>
      </c>
      <c r="S97" s="260"/>
      <c r="T97" s="84"/>
      <c r="U97" s="84"/>
      <c r="V97" s="84"/>
      <c r="W97" s="84"/>
      <c r="X97" s="84"/>
    </row>
    <row r="98" spans="1:24" ht="33" customHeight="1">
      <c r="A98" s="101" t="s">
        <v>368</v>
      </c>
      <c r="B98" s="102">
        <v>43579</v>
      </c>
      <c r="C98" s="272" t="s">
        <v>359</v>
      </c>
      <c r="D98" s="275" t="s">
        <v>364</v>
      </c>
      <c r="E98" s="107" t="s">
        <v>337</v>
      </c>
      <c r="F98" s="260" t="s">
        <v>370</v>
      </c>
      <c r="G98" s="102">
        <v>43693</v>
      </c>
      <c r="H98" s="273">
        <v>43724</v>
      </c>
      <c r="I98" s="102" t="s">
        <v>356</v>
      </c>
      <c r="J98" s="274">
        <v>220</v>
      </c>
      <c r="K98" s="202">
        <v>6.15</v>
      </c>
      <c r="L98" s="202">
        <f t="shared" si="56"/>
        <v>1353</v>
      </c>
      <c r="M98" s="202">
        <v>5.9</v>
      </c>
      <c r="N98" s="266">
        <f t="shared" si="50"/>
        <v>1298</v>
      </c>
      <c r="O98" s="202">
        <f t="shared" si="60"/>
        <v>0.25</v>
      </c>
      <c r="P98" s="206">
        <f t="shared" si="61"/>
        <v>55</v>
      </c>
      <c r="Q98" s="206"/>
      <c r="R98" s="101" t="s">
        <v>71</v>
      </c>
      <c r="S98" s="260"/>
      <c r="T98" s="84"/>
      <c r="U98" s="84"/>
      <c r="V98" s="84"/>
      <c r="W98" s="84"/>
      <c r="X98" s="84"/>
    </row>
    <row r="99" spans="1:24" ht="33" customHeight="1">
      <c r="A99" s="101" t="s">
        <v>368</v>
      </c>
      <c r="B99" s="102">
        <v>43579</v>
      </c>
      <c r="C99" s="272" t="s">
        <v>360</v>
      </c>
      <c r="D99" s="275" t="s">
        <v>365</v>
      </c>
      <c r="E99" s="107" t="s">
        <v>337</v>
      </c>
      <c r="F99" s="260" t="s">
        <v>370</v>
      </c>
      <c r="G99" s="102">
        <v>43739</v>
      </c>
      <c r="H99" s="273">
        <v>43770</v>
      </c>
      <c r="I99" s="102" t="s">
        <v>356</v>
      </c>
      <c r="J99" s="274">
        <v>906</v>
      </c>
      <c r="K99" s="202">
        <v>6.5</v>
      </c>
      <c r="L99" s="202">
        <f t="shared" si="56"/>
        <v>5889</v>
      </c>
      <c r="M99" s="202">
        <v>6.25</v>
      </c>
      <c r="N99" s="266">
        <f t="shared" si="50"/>
        <v>5662.5</v>
      </c>
      <c r="O99" s="202">
        <f t="shared" si="60"/>
        <v>0.25</v>
      </c>
      <c r="P99" s="206">
        <f t="shared" si="61"/>
        <v>226.5</v>
      </c>
      <c r="Q99" s="206"/>
      <c r="R99" s="101" t="s">
        <v>71</v>
      </c>
      <c r="S99" s="260"/>
      <c r="T99" s="84"/>
      <c r="U99" s="84"/>
      <c r="V99" s="84"/>
      <c r="W99" s="84"/>
      <c r="X99" s="84"/>
    </row>
    <row r="100" spans="1:24" ht="33" customHeight="1">
      <c r="A100" s="101" t="s">
        <v>368</v>
      </c>
      <c r="B100" s="102">
        <v>43579</v>
      </c>
      <c r="C100" s="272" t="s">
        <v>361</v>
      </c>
      <c r="D100" s="275" t="s">
        <v>365</v>
      </c>
      <c r="E100" s="107" t="s">
        <v>337</v>
      </c>
      <c r="F100" s="260" t="s">
        <v>370</v>
      </c>
      <c r="G100" s="102">
        <v>43739</v>
      </c>
      <c r="H100" s="273">
        <v>43770</v>
      </c>
      <c r="I100" s="102" t="s">
        <v>356</v>
      </c>
      <c r="J100" s="274">
        <v>36</v>
      </c>
      <c r="K100" s="202">
        <v>6.5</v>
      </c>
      <c r="L100" s="202">
        <f t="shared" si="56"/>
        <v>234</v>
      </c>
      <c r="M100" s="202">
        <v>6.25</v>
      </c>
      <c r="N100" s="266">
        <f t="shared" si="50"/>
        <v>225</v>
      </c>
      <c r="O100" s="202">
        <f t="shared" si="60"/>
        <v>0.25</v>
      </c>
      <c r="P100" s="206">
        <f t="shared" si="61"/>
        <v>9</v>
      </c>
      <c r="Q100" s="206"/>
      <c r="R100" s="101" t="s">
        <v>71</v>
      </c>
      <c r="S100" s="260"/>
      <c r="T100" s="84"/>
      <c r="U100" s="84"/>
      <c r="V100" s="84"/>
      <c r="W100" s="84"/>
      <c r="X100" s="84"/>
    </row>
    <row r="101" spans="1:24" ht="33" customHeight="1">
      <c r="A101" s="101" t="s">
        <v>368</v>
      </c>
      <c r="B101" s="102">
        <v>43579</v>
      </c>
      <c r="C101" s="272" t="s">
        <v>362</v>
      </c>
      <c r="D101" s="275" t="s">
        <v>365</v>
      </c>
      <c r="E101" s="107" t="s">
        <v>337</v>
      </c>
      <c r="F101" s="260" t="s">
        <v>370</v>
      </c>
      <c r="G101" s="102">
        <v>43739</v>
      </c>
      <c r="H101" s="273">
        <v>43770</v>
      </c>
      <c r="I101" s="102" t="s">
        <v>356</v>
      </c>
      <c r="J101" s="274">
        <v>220</v>
      </c>
      <c r="K101" s="202">
        <v>6.3</v>
      </c>
      <c r="L101" s="202">
        <f t="shared" si="56"/>
        <v>1386</v>
      </c>
      <c r="M101" s="202">
        <v>6.05</v>
      </c>
      <c r="N101" s="266">
        <f t="shared" si="50"/>
        <v>1331</v>
      </c>
      <c r="O101" s="202">
        <f t="shared" si="60"/>
        <v>0.25</v>
      </c>
      <c r="P101" s="206">
        <f t="shared" si="61"/>
        <v>55</v>
      </c>
      <c r="Q101" s="206"/>
      <c r="R101" s="101" t="s">
        <v>71</v>
      </c>
      <c r="S101" s="260"/>
      <c r="T101" s="84"/>
      <c r="U101" s="84"/>
      <c r="V101" s="84"/>
      <c r="W101" s="84"/>
      <c r="X101" s="84"/>
    </row>
    <row r="102" spans="1:24" ht="33" customHeight="1">
      <c r="A102" s="101" t="s">
        <v>368</v>
      </c>
      <c r="B102" s="102">
        <v>43579</v>
      </c>
      <c r="C102" s="272" t="s">
        <v>363</v>
      </c>
      <c r="D102" s="275" t="s">
        <v>366</v>
      </c>
      <c r="E102" s="107" t="s">
        <v>367</v>
      </c>
      <c r="F102" s="260" t="s">
        <v>370</v>
      </c>
      <c r="G102" s="102">
        <v>43739</v>
      </c>
      <c r="H102" s="273">
        <v>43770</v>
      </c>
      <c r="I102" s="102" t="s">
        <v>356</v>
      </c>
      <c r="J102" s="274">
        <v>180</v>
      </c>
      <c r="K102" s="202">
        <v>6.3</v>
      </c>
      <c r="L102" s="202">
        <f t="shared" si="56"/>
        <v>1134</v>
      </c>
      <c r="M102" s="202">
        <v>6.05</v>
      </c>
      <c r="N102" s="266">
        <f t="shared" si="50"/>
        <v>1089</v>
      </c>
      <c r="O102" s="202">
        <f t="shared" si="60"/>
        <v>0.25</v>
      </c>
      <c r="P102" s="206">
        <f t="shared" si="61"/>
        <v>45</v>
      </c>
      <c r="Q102" s="206"/>
      <c r="R102" s="101" t="s">
        <v>71</v>
      </c>
      <c r="S102" s="260"/>
      <c r="T102" s="84"/>
      <c r="U102" s="84"/>
      <c r="V102" s="84"/>
      <c r="W102" s="84"/>
      <c r="X102" s="84"/>
    </row>
    <row r="103" spans="1:24" ht="33" customHeight="1">
      <c r="A103" s="101"/>
      <c r="B103" s="102"/>
      <c r="C103" s="107"/>
      <c r="D103" s="107"/>
      <c r="E103" s="107"/>
      <c r="F103" s="260"/>
      <c r="G103" s="102"/>
      <c r="H103" s="106"/>
      <c r="I103" s="102"/>
      <c r="J103" s="201"/>
      <c r="K103" s="202"/>
      <c r="L103" s="202"/>
      <c r="M103" s="202"/>
      <c r="N103" s="266"/>
      <c r="O103" s="202"/>
      <c r="P103" s="206"/>
      <c r="Q103" s="206"/>
      <c r="R103" s="101"/>
      <c r="S103" s="260"/>
      <c r="T103" s="84"/>
      <c r="U103" s="84"/>
      <c r="V103" s="84"/>
      <c r="W103" s="84"/>
      <c r="X103" s="84"/>
    </row>
    <row r="104" spans="1:24" ht="33" customHeight="1">
      <c r="A104" s="261"/>
      <c r="B104" s="262"/>
      <c r="C104" s="263"/>
      <c r="D104" s="263"/>
      <c r="E104" s="263"/>
      <c r="F104" s="264"/>
      <c r="G104" s="262"/>
      <c r="H104" s="265"/>
      <c r="I104" s="262"/>
      <c r="J104" s="267"/>
      <c r="K104" s="268"/>
      <c r="L104" s="268"/>
      <c r="M104" s="268"/>
      <c r="N104" s="269"/>
      <c r="O104" s="268"/>
      <c r="P104" s="230"/>
      <c r="Q104" s="230"/>
      <c r="R104" s="261"/>
      <c r="S104" s="264"/>
      <c r="T104" s="84"/>
      <c r="U104" s="84"/>
      <c r="V104" s="84"/>
      <c r="W104" s="84"/>
      <c r="X104" s="84"/>
    </row>
    <row r="105" spans="1:24" ht="33" customHeight="1">
      <c r="A105" s="261"/>
      <c r="B105" s="262"/>
      <c r="C105" s="263"/>
      <c r="D105" s="263"/>
      <c r="E105" s="263"/>
      <c r="F105" s="264"/>
      <c r="G105" s="262"/>
      <c r="H105" s="265"/>
      <c r="I105" s="262"/>
      <c r="J105" s="267"/>
      <c r="K105" s="268"/>
      <c r="L105" s="268"/>
      <c r="M105" s="268"/>
      <c r="N105" s="269"/>
      <c r="O105" s="268"/>
      <c r="P105" s="230"/>
      <c r="Q105" s="230"/>
      <c r="R105" s="261"/>
      <c r="S105" s="264"/>
      <c r="T105" s="84"/>
      <c r="U105" s="84"/>
      <c r="V105" s="84"/>
      <c r="W105" s="84"/>
      <c r="X105" s="84"/>
    </row>
    <row r="106" spans="1:24" ht="33" customHeight="1">
      <c r="A106" s="261"/>
      <c r="B106" s="262"/>
      <c r="C106" s="263"/>
      <c r="D106" s="263"/>
      <c r="E106" s="263"/>
      <c r="F106" s="264"/>
      <c r="G106" s="262"/>
      <c r="H106" s="265"/>
      <c r="I106" s="262"/>
      <c r="J106" s="267"/>
      <c r="K106" s="268"/>
      <c r="L106" s="268"/>
      <c r="M106" s="268"/>
      <c r="N106" s="269"/>
      <c r="O106" s="268"/>
      <c r="P106" s="230"/>
      <c r="Q106" s="230"/>
      <c r="R106" s="261"/>
      <c r="S106" s="264"/>
      <c r="T106" s="84"/>
      <c r="U106" s="84"/>
      <c r="V106" s="84"/>
      <c r="W106" s="84"/>
      <c r="X106" s="84"/>
    </row>
    <row r="107" spans="1:24" ht="33" customHeight="1">
      <c r="A107" s="261"/>
      <c r="B107" s="262"/>
      <c r="C107" s="263"/>
      <c r="D107" s="263"/>
      <c r="E107" s="263"/>
      <c r="F107" s="264"/>
      <c r="G107" s="262"/>
      <c r="H107" s="265"/>
      <c r="I107" s="262"/>
      <c r="J107" s="267"/>
      <c r="K107" s="268"/>
      <c r="L107" s="268"/>
      <c r="M107" s="268"/>
      <c r="N107" s="269"/>
      <c r="O107" s="268"/>
      <c r="P107" s="230"/>
      <c r="Q107" s="230"/>
      <c r="R107" s="261"/>
      <c r="S107" s="264"/>
      <c r="T107" s="84"/>
      <c r="U107" s="84"/>
      <c r="V107" s="84"/>
      <c r="W107" s="84"/>
      <c r="X107" s="84"/>
    </row>
    <row r="108" spans="1:24" ht="33" customHeight="1">
      <c r="A108" s="261"/>
      <c r="B108" s="262"/>
      <c r="C108" s="263"/>
      <c r="D108" s="263"/>
      <c r="E108" s="263"/>
      <c r="F108" s="264"/>
      <c r="G108" s="262"/>
      <c r="H108" s="265"/>
      <c r="I108" s="262"/>
      <c r="J108" s="267"/>
      <c r="K108" s="268"/>
      <c r="L108" s="268"/>
      <c r="M108" s="268"/>
      <c r="N108" s="269"/>
      <c r="O108" s="268"/>
      <c r="P108" s="230"/>
      <c r="Q108" s="230"/>
      <c r="R108" s="261"/>
      <c r="S108" s="264"/>
      <c r="T108" s="84"/>
      <c r="U108" s="84"/>
      <c r="V108" s="84"/>
      <c r="W108" s="84"/>
      <c r="X108" s="84"/>
    </row>
    <row r="109" spans="1:24" ht="33" customHeight="1">
      <c r="A109" s="261"/>
      <c r="B109" s="262"/>
      <c r="C109" s="263"/>
      <c r="D109" s="263"/>
      <c r="E109" s="263"/>
      <c r="F109" s="264"/>
      <c r="G109" s="262"/>
      <c r="H109" s="265"/>
      <c r="I109" s="262"/>
      <c r="J109" s="267"/>
      <c r="K109" s="268"/>
      <c r="L109" s="268"/>
      <c r="M109" s="268"/>
      <c r="N109" s="269"/>
      <c r="O109" s="268"/>
      <c r="P109" s="230"/>
      <c r="Q109" s="230"/>
      <c r="R109" s="261"/>
      <c r="S109" s="264"/>
      <c r="T109" s="84"/>
      <c r="U109" s="84"/>
      <c r="V109" s="84"/>
      <c r="W109" s="84"/>
      <c r="X109" s="84"/>
    </row>
    <row r="110" spans="1:24" ht="33" customHeight="1">
      <c r="A110" s="261"/>
      <c r="B110" s="262"/>
      <c r="C110" s="263"/>
      <c r="D110" s="263"/>
      <c r="E110" s="263"/>
      <c r="F110" s="264"/>
      <c r="G110" s="262"/>
      <c r="H110" s="265"/>
      <c r="I110" s="262"/>
      <c r="J110" s="267"/>
      <c r="K110" s="268"/>
      <c r="L110" s="268"/>
      <c r="M110" s="268"/>
      <c r="N110" s="269"/>
      <c r="O110" s="268"/>
      <c r="P110" s="230"/>
      <c r="Q110" s="230"/>
      <c r="R110" s="261"/>
      <c r="S110" s="264"/>
      <c r="T110" s="84"/>
      <c r="U110" s="84"/>
      <c r="V110" s="84"/>
      <c r="W110" s="84"/>
      <c r="X110" s="84"/>
    </row>
    <row r="111" spans="1:24" ht="36" customHeight="1">
      <c r="E111" s="226"/>
      <c r="F111" s="90"/>
      <c r="G111" s="226"/>
      <c r="H111" s="226"/>
      <c r="I111" s="226"/>
      <c r="J111" s="270"/>
      <c r="K111" s="226"/>
      <c r="L111" s="226"/>
      <c r="M111" s="226"/>
      <c r="N111" s="227"/>
      <c r="O111" s="226"/>
      <c r="P111" s="228"/>
      <c r="Q111" s="228"/>
      <c r="R111" s="226"/>
      <c r="S111" s="271"/>
      <c r="T111" s="3"/>
    </row>
    <row r="112" spans="1:24">
      <c r="E112" s="226"/>
      <c r="F112" s="90"/>
      <c r="G112" s="226"/>
      <c r="H112" s="226"/>
      <c r="I112" s="226"/>
      <c r="J112" s="270"/>
      <c r="K112" s="226"/>
      <c r="L112" s="226"/>
      <c r="M112" s="226"/>
      <c r="N112" s="227"/>
      <c r="O112" s="226"/>
      <c r="P112" s="228"/>
      <c r="Q112" s="228"/>
      <c r="R112" s="226"/>
      <c r="S112" s="271"/>
      <c r="T112" s="3"/>
    </row>
    <row r="113" spans="1:22">
      <c r="I113" s="78"/>
      <c r="L113" s="60"/>
      <c r="M113" s="61"/>
      <c r="N113" s="60"/>
      <c r="O113" s="61"/>
      <c r="P113" s="61"/>
      <c r="R113" s="2"/>
      <c r="S113" s="6"/>
      <c r="T113" s="3"/>
    </row>
    <row r="114" spans="1:22" ht="14.25">
      <c r="A114" s="36"/>
      <c r="C114" s="36"/>
      <c r="D114" s="36"/>
      <c r="E114" s="36"/>
      <c r="F114" s="37"/>
      <c r="G114" s="36"/>
      <c r="H114" s="36"/>
      <c r="I114" s="121"/>
      <c r="J114" s="62"/>
      <c r="K114" s="63"/>
      <c r="L114" s="64" t="s">
        <v>27</v>
      </c>
      <c r="M114" s="65"/>
      <c r="N114" s="66"/>
      <c r="O114" s="67">
        <f>SUM(L3:L110)</f>
        <v>2525854.0200000005</v>
      </c>
      <c r="P114" s="3"/>
      <c r="Q114" s="3"/>
      <c r="R114" s="38"/>
      <c r="S114" s="36"/>
      <c r="T114" s="88"/>
      <c r="U114" s="37"/>
      <c r="V114" s="37"/>
    </row>
    <row r="115" spans="1:22" ht="14.25">
      <c r="A115" s="36"/>
      <c r="C115" s="36"/>
      <c r="D115" s="36"/>
      <c r="E115" s="36"/>
      <c r="F115" s="37"/>
      <c r="G115" s="36"/>
      <c r="H115" s="36"/>
      <c r="I115" s="121"/>
      <c r="J115" s="62"/>
      <c r="K115" s="63"/>
      <c r="L115" s="68" t="s">
        <v>28</v>
      </c>
      <c r="M115" s="69"/>
      <c r="N115" s="70"/>
      <c r="O115" s="71">
        <f>SUM(N3:N110)</f>
        <v>2444135.9449999998</v>
      </c>
      <c r="P115" s="72"/>
      <c r="Q115" s="72"/>
      <c r="R115" s="38"/>
      <c r="S115" s="36"/>
      <c r="T115" s="88"/>
      <c r="U115" s="37"/>
      <c r="V115" s="37"/>
    </row>
    <row r="116" spans="1:22" s="1" customFormat="1" ht="14.25">
      <c r="A116" s="36"/>
      <c r="B116" s="109"/>
      <c r="C116" s="36"/>
      <c r="D116" s="36"/>
      <c r="E116" s="36"/>
      <c r="F116" s="37"/>
      <c r="G116" s="36"/>
      <c r="H116" s="36"/>
      <c r="I116" s="121"/>
      <c r="J116" s="62"/>
      <c r="K116" s="63"/>
      <c r="L116" s="68" t="s">
        <v>29</v>
      </c>
      <c r="M116" s="69"/>
      <c r="N116" s="70"/>
      <c r="O116" s="71">
        <f>SUM(P3:P110)</f>
        <v>81718.074999999997</v>
      </c>
      <c r="R116" s="38"/>
      <c r="S116" s="36"/>
      <c r="T116" s="88"/>
      <c r="U116" s="38"/>
      <c r="V116" s="38"/>
    </row>
    <row r="117" spans="1:22" s="1" customFormat="1" ht="14.25">
      <c r="A117" s="36"/>
      <c r="B117" s="109"/>
      <c r="C117" s="36"/>
      <c r="D117" s="36"/>
      <c r="E117" s="36"/>
      <c r="F117" s="37"/>
      <c r="G117" s="36"/>
      <c r="H117" s="36"/>
      <c r="I117" s="121"/>
      <c r="J117" s="62"/>
      <c r="K117" s="63"/>
      <c r="L117" s="74" t="s">
        <v>30</v>
      </c>
      <c r="M117" s="75"/>
      <c r="N117" s="76"/>
      <c r="O117" s="77">
        <f>SUM(Q3:Q110)</f>
        <v>135156.4</v>
      </c>
      <c r="R117" s="38"/>
      <c r="S117" s="36"/>
      <c r="T117" s="88"/>
      <c r="U117" s="38"/>
      <c r="V117" s="38"/>
    </row>
    <row r="118" spans="1:22">
      <c r="E118" s="36"/>
      <c r="F118" s="37"/>
      <c r="G118" s="36"/>
      <c r="H118" s="36"/>
      <c r="I118" s="121"/>
      <c r="J118" s="62"/>
      <c r="K118" s="63"/>
      <c r="M118" s="78"/>
      <c r="N118" s="79"/>
    </row>
    <row r="119" spans="1:22">
      <c r="E119" s="36"/>
      <c r="F119" s="37"/>
      <c r="G119" s="36"/>
      <c r="H119" s="36"/>
      <c r="I119" s="121"/>
      <c r="J119" s="62"/>
      <c r="K119" s="63"/>
      <c r="M119" s="78"/>
    </row>
    <row r="120" spans="1:22">
      <c r="E120" s="36"/>
      <c r="F120" s="37"/>
      <c r="G120" s="36"/>
      <c r="H120" s="36"/>
      <c r="I120" s="121"/>
      <c r="J120" s="62"/>
      <c r="K120" s="63"/>
      <c r="N120" s="36"/>
    </row>
    <row r="121" spans="1:22">
      <c r="E121" s="36"/>
      <c r="F121" s="37"/>
      <c r="G121" s="36"/>
      <c r="H121" s="36"/>
      <c r="I121" s="121"/>
      <c r="J121" s="62"/>
      <c r="K121" s="63"/>
      <c r="N121" s="36"/>
    </row>
    <row r="122" spans="1:22">
      <c r="E122" s="36"/>
      <c r="F122" s="37"/>
      <c r="G122" s="36"/>
      <c r="H122" s="36"/>
      <c r="I122" s="121"/>
      <c r="J122" s="62"/>
      <c r="K122" s="63"/>
      <c r="N122" s="36"/>
    </row>
    <row r="123" spans="1:22">
      <c r="E123" s="36"/>
      <c r="F123" s="37"/>
      <c r="G123" s="36"/>
      <c r="H123" s="36"/>
      <c r="I123" s="121"/>
      <c r="J123" s="62"/>
      <c r="K123" s="63"/>
    </row>
    <row r="124" spans="1:22">
      <c r="E124" s="36"/>
      <c r="F124" s="37"/>
      <c r="G124" s="36"/>
      <c r="H124" s="36"/>
      <c r="I124" s="121"/>
      <c r="J124" s="62"/>
      <c r="K124" s="63"/>
    </row>
  </sheetData>
  <sheetProtection selectLockedCells="1" selectUnlockedCells="1"/>
  <autoFilter ref="A2:X40">
    <extLst/>
  </autoFilter>
  <phoneticPr fontId="24" type="noConversion"/>
  <pageMargins left="0.70763888888888904" right="0.70763888888888904" top="0.74791666666666701" bottom="0.74791666666666701" header="0.31388888888888899" footer="0.31388888888888899"/>
  <pageSetup paperSize="8" scale="15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X58"/>
  <sheetViews>
    <sheetView topLeftCell="A13" zoomScale="80" zoomScaleNormal="80" workbookViewId="0">
      <pane xSplit="4" topLeftCell="E1" activePane="topRight" state="frozen"/>
      <selection pane="topRight" activeCell="S19" sqref="S19"/>
    </sheetView>
  </sheetViews>
  <sheetFormatPr defaultColWidth="21" defaultRowHeight="12.75"/>
  <cols>
    <col min="1" max="1" width="14.125" style="2" customWidth="1"/>
    <col min="2" max="2" width="10.625" style="3" customWidth="1"/>
    <col min="3" max="3" width="14.625" style="2" customWidth="1"/>
    <col min="4" max="4" width="14.75" style="2" customWidth="1"/>
    <col min="5" max="5" width="13" style="2" customWidth="1"/>
    <col min="6" max="6" width="36.375" style="3" customWidth="1"/>
    <col min="7" max="8" width="10.625" style="2" customWidth="1"/>
    <col min="9" max="9" width="8.125" style="2" customWidth="1"/>
    <col min="10" max="10" width="10.75" style="4" customWidth="1"/>
    <col min="11" max="11" width="9.625" style="2" customWidth="1"/>
    <col min="12" max="13" width="9.875" style="2" customWidth="1"/>
    <col min="14" max="14" width="10.875" style="2" customWidth="1"/>
    <col min="15" max="15" width="13.125" style="5" customWidth="1"/>
    <col min="16" max="16" width="11.375" style="2" customWidth="1"/>
    <col min="17" max="17" width="11.375" style="1" customWidth="1"/>
    <col min="18" max="18" width="22.75" style="1" customWidth="1"/>
    <col min="19" max="19" width="38.25" style="2" customWidth="1"/>
    <col min="20" max="20" width="30" style="6" customWidth="1"/>
    <col min="21" max="16384" width="21" style="3"/>
  </cols>
  <sheetData>
    <row r="1" spans="1:24" ht="22.5" customHeight="1">
      <c r="A1" s="7" t="s">
        <v>107</v>
      </c>
      <c r="B1" s="7"/>
      <c r="F1" s="130" t="s">
        <v>108</v>
      </c>
      <c r="N1" s="5"/>
      <c r="O1" s="2"/>
      <c r="P1" s="1"/>
      <c r="R1" s="2"/>
      <c r="S1" s="6"/>
      <c r="T1" s="3"/>
    </row>
    <row r="2" spans="1:24" ht="51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1" t="s">
        <v>7</v>
      </c>
      <c r="H2" s="14" t="s">
        <v>8</v>
      </c>
      <c r="I2" s="14" t="s">
        <v>9</v>
      </c>
      <c r="J2" s="39" t="s">
        <v>10</v>
      </c>
      <c r="K2" s="40" t="s">
        <v>11</v>
      </c>
      <c r="L2" s="40" t="s">
        <v>12</v>
      </c>
      <c r="M2" s="41" t="s">
        <v>13</v>
      </c>
      <c r="N2" s="42" t="s">
        <v>14</v>
      </c>
      <c r="O2" s="43" t="s">
        <v>15</v>
      </c>
      <c r="P2" s="44" t="s">
        <v>16</v>
      </c>
      <c r="Q2" s="44" t="s">
        <v>17</v>
      </c>
      <c r="R2" s="80" t="s">
        <v>18</v>
      </c>
      <c r="S2" s="81" t="s">
        <v>19</v>
      </c>
      <c r="T2" s="3"/>
    </row>
    <row r="3" spans="1:24" ht="33" customHeight="1">
      <c r="A3" s="131" t="s">
        <v>109</v>
      </c>
      <c r="B3" s="132">
        <v>43213</v>
      </c>
      <c r="C3" s="133">
        <v>353116</v>
      </c>
      <c r="D3" s="134" t="s">
        <v>110</v>
      </c>
      <c r="E3" s="135" t="s">
        <v>111</v>
      </c>
      <c r="F3" s="134" t="s">
        <v>112</v>
      </c>
      <c r="G3" s="100">
        <v>43329</v>
      </c>
      <c r="H3" s="100">
        <v>43355</v>
      </c>
      <c r="I3" s="28" t="s">
        <v>25</v>
      </c>
      <c r="J3" s="150">
        <v>1520</v>
      </c>
      <c r="K3" s="151">
        <v>8.85</v>
      </c>
      <c r="L3" s="29">
        <f t="shared" ref="L3:L15" si="0">+K3*J3</f>
        <v>13452</v>
      </c>
      <c r="M3" s="152">
        <v>8.4499999999999993</v>
      </c>
      <c r="N3" s="29">
        <f t="shared" ref="N3" si="1">+M3*J3</f>
        <v>12843.999999999998</v>
      </c>
      <c r="O3" s="153">
        <f t="shared" ref="O3" si="2">+K3-M3</f>
        <v>0.40000000000000036</v>
      </c>
      <c r="P3" s="57">
        <f t="shared" ref="P3" si="3">+O3*J3</f>
        <v>608.00000000000057</v>
      </c>
      <c r="Q3" s="50">
        <v>13452</v>
      </c>
      <c r="R3" s="21" t="s">
        <v>46</v>
      </c>
      <c r="S3" s="17" t="s">
        <v>113</v>
      </c>
      <c r="T3" s="3"/>
    </row>
    <row r="4" spans="1:24" ht="33" customHeight="1">
      <c r="A4" s="136" t="s">
        <v>114</v>
      </c>
      <c r="B4" s="137">
        <v>43247</v>
      </c>
      <c r="C4" s="133">
        <v>172733</v>
      </c>
      <c r="D4" s="134" t="s">
        <v>115</v>
      </c>
      <c r="E4" s="135" t="s">
        <v>111</v>
      </c>
      <c r="F4" s="134" t="s">
        <v>116</v>
      </c>
      <c r="G4" s="100">
        <v>43341</v>
      </c>
      <c r="H4" s="100">
        <v>43368</v>
      </c>
      <c r="I4" s="28" t="s">
        <v>25</v>
      </c>
      <c r="J4" s="154">
        <v>1200</v>
      </c>
      <c r="K4" s="151">
        <v>6.5</v>
      </c>
      <c r="L4" s="115">
        <f t="shared" si="0"/>
        <v>7800</v>
      </c>
      <c r="M4" s="155">
        <v>6.5</v>
      </c>
      <c r="N4" s="115">
        <f t="shared" ref="N4:N5" si="4">+M4*J4</f>
        <v>7800</v>
      </c>
      <c r="O4" s="153">
        <f t="shared" ref="O4:O5" si="5">+K4-M4</f>
        <v>0</v>
      </c>
      <c r="P4" s="123">
        <f t="shared" ref="P4:P5" si="6">+O4*J4</f>
        <v>0</v>
      </c>
      <c r="Q4" s="183">
        <v>7800</v>
      </c>
      <c r="R4" s="111" t="s">
        <v>117</v>
      </c>
      <c r="S4" s="111" t="s">
        <v>118</v>
      </c>
      <c r="T4" s="3"/>
    </row>
    <row r="5" spans="1:24" ht="33" customHeight="1">
      <c r="A5" s="136" t="s">
        <v>114</v>
      </c>
      <c r="B5" s="137">
        <v>43247</v>
      </c>
      <c r="C5" s="133">
        <v>173239</v>
      </c>
      <c r="D5" s="134" t="s">
        <v>119</v>
      </c>
      <c r="E5" s="135" t="s">
        <v>111</v>
      </c>
      <c r="F5" s="134" t="s">
        <v>116</v>
      </c>
      <c r="G5" s="100">
        <v>43341</v>
      </c>
      <c r="H5" s="100">
        <v>43368</v>
      </c>
      <c r="I5" s="28" t="s">
        <v>25</v>
      </c>
      <c r="J5" s="154">
        <v>872</v>
      </c>
      <c r="K5" s="151">
        <v>6.5</v>
      </c>
      <c r="L5" s="115">
        <f t="shared" si="0"/>
        <v>5668</v>
      </c>
      <c r="M5" s="155">
        <v>6.5</v>
      </c>
      <c r="N5" s="115">
        <f t="shared" si="4"/>
        <v>5668</v>
      </c>
      <c r="O5" s="153">
        <f t="shared" si="5"/>
        <v>0</v>
      </c>
      <c r="P5" s="123">
        <f t="shared" si="6"/>
        <v>0</v>
      </c>
      <c r="Q5" s="183">
        <v>5668</v>
      </c>
      <c r="R5" s="111" t="s">
        <v>117</v>
      </c>
      <c r="S5" s="111" t="s">
        <v>118</v>
      </c>
      <c r="T5" s="3"/>
    </row>
    <row r="6" spans="1:24" ht="33" customHeight="1">
      <c r="A6" s="115" t="s">
        <v>120</v>
      </c>
      <c r="B6" s="137">
        <v>43213</v>
      </c>
      <c r="C6" s="133">
        <v>172022</v>
      </c>
      <c r="D6" s="138" t="s">
        <v>121</v>
      </c>
      <c r="E6" s="135" t="s">
        <v>111</v>
      </c>
      <c r="F6" s="134" t="s">
        <v>122</v>
      </c>
      <c r="G6" s="100">
        <v>43348</v>
      </c>
      <c r="H6" s="100">
        <v>43371</v>
      </c>
      <c r="I6" s="28" t="s">
        <v>25</v>
      </c>
      <c r="J6" s="156">
        <v>3300</v>
      </c>
      <c r="K6" s="115">
        <v>7.5</v>
      </c>
      <c r="L6" s="115">
        <f t="shared" si="0"/>
        <v>24750</v>
      </c>
      <c r="M6" s="155">
        <v>6.3</v>
      </c>
      <c r="N6" s="115">
        <f t="shared" ref="N6" si="7">+M6*J6</f>
        <v>20790</v>
      </c>
      <c r="O6" s="153">
        <f t="shared" ref="O6" si="8">+K6-M6</f>
        <v>1.2000000000000002</v>
      </c>
      <c r="P6" s="123">
        <f t="shared" ref="P6" si="9">+O6*J6</f>
        <v>3960.0000000000005</v>
      </c>
      <c r="Q6" s="183">
        <v>24750</v>
      </c>
      <c r="R6" s="115" t="s">
        <v>26</v>
      </c>
      <c r="S6" s="134" t="s">
        <v>123</v>
      </c>
      <c r="T6" s="3"/>
      <c r="U6" s="84"/>
      <c r="V6" s="84"/>
      <c r="W6" s="84"/>
      <c r="X6" s="84"/>
    </row>
    <row r="7" spans="1:24" ht="33" customHeight="1">
      <c r="A7" s="115" t="s">
        <v>120</v>
      </c>
      <c r="B7" s="137">
        <v>43216</v>
      </c>
      <c r="C7" s="133">
        <v>172641</v>
      </c>
      <c r="D7" s="138" t="s">
        <v>124</v>
      </c>
      <c r="E7" s="135" t="s">
        <v>111</v>
      </c>
      <c r="F7" s="134" t="s">
        <v>122</v>
      </c>
      <c r="G7" s="100">
        <v>43348</v>
      </c>
      <c r="H7" s="100">
        <v>43371</v>
      </c>
      <c r="I7" s="28" t="s">
        <v>25</v>
      </c>
      <c r="J7" s="156">
        <v>1200</v>
      </c>
      <c r="K7" s="115">
        <v>7.2</v>
      </c>
      <c r="L7" s="115">
        <f t="shared" si="0"/>
        <v>8640</v>
      </c>
      <c r="M7" s="155">
        <v>6.1</v>
      </c>
      <c r="N7" s="115">
        <f t="shared" ref="N7:N15" si="10">+M7*J7</f>
        <v>7320</v>
      </c>
      <c r="O7" s="153">
        <f t="shared" ref="O7:O15" si="11">+K7-M7</f>
        <v>1.1000000000000005</v>
      </c>
      <c r="P7" s="123">
        <f t="shared" ref="P7:P15" si="12">+O7*J7</f>
        <v>1320.0000000000007</v>
      </c>
      <c r="Q7" s="183">
        <v>8640</v>
      </c>
      <c r="R7" s="115" t="s">
        <v>26</v>
      </c>
      <c r="S7" s="134" t="s">
        <v>125</v>
      </c>
      <c r="T7" s="3"/>
      <c r="U7" s="84"/>
      <c r="V7" s="84"/>
      <c r="W7" s="84"/>
      <c r="X7" s="84"/>
    </row>
    <row r="8" spans="1:24" ht="33" customHeight="1">
      <c r="A8" s="115" t="s">
        <v>120</v>
      </c>
      <c r="B8" s="137">
        <v>43297</v>
      </c>
      <c r="C8" s="133">
        <v>173789</v>
      </c>
      <c r="D8" s="138" t="s">
        <v>126</v>
      </c>
      <c r="E8" s="135" t="s">
        <v>111</v>
      </c>
      <c r="F8" s="134" t="s">
        <v>122</v>
      </c>
      <c r="G8" s="100">
        <v>43348</v>
      </c>
      <c r="H8" s="100">
        <v>43371</v>
      </c>
      <c r="I8" s="28" t="s">
        <v>25</v>
      </c>
      <c r="J8" s="156">
        <v>400</v>
      </c>
      <c r="K8" s="115">
        <v>7.65</v>
      </c>
      <c r="L8" s="115">
        <f t="shared" si="0"/>
        <v>3060</v>
      </c>
      <c r="M8" s="155">
        <v>6.8</v>
      </c>
      <c r="N8" s="115">
        <f t="shared" si="10"/>
        <v>2720</v>
      </c>
      <c r="O8" s="153">
        <f t="shared" si="11"/>
        <v>0.85000000000000053</v>
      </c>
      <c r="P8" s="123">
        <f t="shared" si="12"/>
        <v>340.00000000000023</v>
      </c>
      <c r="Q8" s="183">
        <f>1568.94+1491.06</f>
        <v>3060</v>
      </c>
      <c r="R8" s="115" t="s">
        <v>26</v>
      </c>
      <c r="S8" s="134" t="s">
        <v>127</v>
      </c>
      <c r="T8" s="84"/>
      <c r="U8" s="84"/>
      <c r="V8" s="84"/>
      <c r="W8" s="84"/>
      <c r="X8" s="84"/>
    </row>
    <row r="9" spans="1:24" ht="33" customHeight="1">
      <c r="A9" s="115" t="s">
        <v>120</v>
      </c>
      <c r="B9" s="137">
        <v>43297</v>
      </c>
      <c r="C9" s="133">
        <v>241814</v>
      </c>
      <c r="D9" s="138" t="s">
        <v>128</v>
      </c>
      <c r="E9" s="135" t="s">
        <v>111</v>
      </c>
      <c r="F9" s="134" t="s">
        <v>122</v>
      </c>
      <c r="G9" s="100">
        <v>43348</v>
      </c>
      <c r="H9" s="100">
        <v>43371</v>
      </c>
      <c r="I9" s="28" t="s">
        <v>25</v>
      </c>
      <c r="J9" s="156">
        <v>30</v>
      </c>
      <c r="K9" s="115">
        <v>6.25</v>
      </c>
      <c r="L9" s="115">
        <f t="shared" si="0"/>
        <v>187.5</v>
      </c>
      <c r="M9" s="155">
        <v>5.9</v>
      </c>
      <c r="N9" s="115">
        <f t="shared" si="10"/>
        <v>177</v>
      </c>
      <c r="O9" s="153">
        <f t="shared" si="11"/>
        <v>0.34999999999999964</v>
      </c>
      <c r="P9" s="123">
        <f t="shared" si="12"/>
        <v>10.499999999999989</v>
      </c>
      <c r="Q9" s="183">
        <v>187.5</v>
      </c>
      <c r="R9" s="115" t="s">
        <v>26</v>
      </c>
      <c r="S9" s="134"/>
      <c r="T9" s="84"/>
      <c r="U9" s="84"/>
      <c r="V9" s="84"/>
      <c r="W9" s="84"/>
      <c r="X9" s="84"/>
    </row>
    <row r="10" spans="1:24" ht="33" customHeight="1">
      <c r="A10" s="115" t="s">
        <v>120</v>
      </c>
      <c r="B10" s="137">
        <v>43297</v>
      </c>
      <c r="C10" s="133">
        <v>241815</v>
      </c>
      <c r="D10" s="138" t="s">
        <v>128</v>
      </c>
      <c r="E10" s="135" t="s">
        <v>111</v>
      </c>
      <c r="F10" s="134" t="s">
        <v>122</v>
      </c>
      <c r="G10" s="100">
        <v>43348</v>
      </c>
      <c r="H10" s="100">
        <v>43371</v>
      </c>
      <c r="I10" s="28" t="s">
        <v>25</v>
      </c>
      <c r="J10" s="156">
        <v>1038</v>
      </c>
      <c r="K10" s="115">
        <v>6.25</v>
      </c>
      <c r="L10" s="115">
        <f t="shared" si="0"/>
        <v>6487.5</v>
      </c>
      <c r="M10" s="155">
        <v>5.9</v>
      </c>
      <c r="N10" s="115">
        <f t="shared" si="10"/>
        <v>6124.2000000000007</v>
      </c>
      <c r="O10" s="153">
        <f t="shared" si="11"/>
        <v>0.34999999999999964</v>
      </c>
      <c r="P10" s="123">
        <f t="shared" si="12"/>
        <v>363.29999999999961</v>
      </c>
      <c r="Q10" s="183">
        <v>6487.5</v>
      </c>
      <c r="R10" s="115" t="s">
        <v>26</v>
      </c>
      <c r="S10" s="134"/>
      <c r="T10" s="84"/>
      <c r="U10" s="84"/>
      <c r="V10" s="84"/>
      <c r="W10" s="84"/>
      <c r="X10" s="84"/>
    </row>
    <row r="11" spans="1:24" ht="33" customHeight="1">
      <c r="A11" s="115" t="s">
        <v>120</v>
      </c>
      <c r="B11" s="137">
        <v>43297</v>
      </c>
      <c r="C11" s="139">
        <v>353309</v>
      </c>
      <c r="D11" s="28" t="s">
        <v>129</v>
      </c>
      <c r="E11" s="135" t="s">
        <v>111</v>
      </c>
      <c r="F11" s="134" t="s">
        <v>122</v>
      </c>
      <c r="G11" s="100">
        <v>43348</v>
      </c>
      <c r="H11" s="100">
        <v>43371</v>
      </c>
      <c r="I11" s="28" t="s">
        <v>25</v>
      </c>
      <c r="J11" s="156">
        <v>870</v>
      </c>
      <c r="K11" s="115">
        <v>7.8</v>
      </c>
      <c r="L11" s="115">
        <f t="shared" si="0"/>
        <v>6786</v>
      </c>
      <c r="M11" s="155">
        <v>7.1</v>
      </c>
      <c r="N11" s="115">
        <f t="shared" si="10"/>
        <v>6177</v>
      </c>
      <c r="O11" s="153">
        <f t="shared" si="11"/>
        <v>0.70000000000000018</v>
      </c>
      <c r="P11" s="123">
        <f t="shared" si="12"/>
        <v>609.00000000000011</v>
      </c>
      <c r="Q11" s="183">
        <v>6786</v>
      </c>
      <c r="R11" s="115" t="s">
        <v>26</v>
      </c>
      <c r="S11" s="184"/>
      <c r="T11" s="84"/>
      <c r="U11" s="84"/>
      <c r="V11" s="84"/>
      <c r="W11" s="84"/>
      <c r="X11" s="84"/>
    </row>
    <row r="12" spans="1:24" ht="33" customHeight="1">
      <c r="A12" s="115" t="s">
        <v>120</v>
      </c>
      <c r="B12" s="137">
        <v>43297</v>
      </c>
      <c r="C12" s="138">
        <v>353310</v>
      </c>
      <c r="D12" s="138" t="s">
        <v>130</v>
      </c>
      <c r="E12" s="135" t="s">
        <v>111</v>
      </c>
      <c r="F12" s="134" t="s">
        <v>122</v>
      </c>
      <c r="G12" s="100">
        <v>43348</v>
      </c>
      <c r="H12" s="100">
        <v>43371</v>
      </c>
      <c r="I12" s="28" t="s">
        <v>25</v>
      </c>
      <c r="J12" s="156">
        <v>3458</v>
      </c>
      <c r="K12" s="115">
        <v>7.6</v>
      </c>
      <c r="L12" s="115">
        <f t="shared" si="0"/>
        <v>26280.799999999999</v>
      </c>
      <c r="M12" s="155">
        <v>6.9</v>
      </c>
      <c r="N12" s="115">
        <f t="shared" si="10"/>
        <v>23860.2</v>
      </c>
      <c r="O12" s="153">
        <f t="shared" si="11"/>
        <v>0.69999999999999929</v>
      </c>
      <c r="P12" s="123">
        <f t="shared" si="12"/>
        <v>2420.5999999999976</v>
      </c>
      <c r="Q12" s="183">
        <f>10047.94+16232.86</f>
        <v>26280.800000000003</v>
      </c>
      <c r="R12" s="115" t="s">
        <v>26</v>
      </c>
      <c r="S12" s="184"/>
      <c r="T12" s="84"/>
      <c r="U12" s="84"/>
      <c r="V12" s="84"/>
      <c r="W12" s="84"/>
      <c r="X12" s="84"/>
    </row>
    <row r="13" spans="1:24" ht="33" customHeight="1">
      <c r="A13" s="115" t="s">
        <v>120</v>
      </c>
      <c r="B13" s="137">
        <v>43297</v>
      </c>
      <c r="C13" s="138">
        <v>353311</v>
      </c>
      <c r="D13" s="139" t="s">
        <v>130</v>
      </c>
      <c r="E13" s="135" t="s">
        <v>111</v>
      </c>
      <c r="F13" s="134" t="s">
        <v>122</v>
      </c>
      <c r="G13" s="100">
        <v>43348</v>
      </c>
      <c r="H13" s="100">
        <v>43371</v>
      </c>
      <c r="I13" s="28" t="s">
        <v>25</v>
      </c>
      <c r="J13" s="156">
        <v>15493</v>
      </c>
      <c r="K13" s="157">
        <v>7.9</v>
      </c>
      <c r="L13" s="115">
        <f t="shared" si="0"/>
        <v>122394.70000000001</v>
      </c>
      <c r="M13" s="155">
        <v>7.2</v>
      </c>
      <c r="N13" s="115">
        <f t="shared" si="10"/>
        <v>111549.6</v>
      </c>
      <c r="O13" s="49">
        <f t="shared" si="11"/>
        <v>0.70000000000000018</v>
      </c>
      <c r="P13" s="119">
        <f t="shared" si="12"/>
        <v>10845.100000000002</v>
      </c>
      <c r="Q13" s="50">
        <f>8767.14+10000+10000+8003.5+10000+369.2</f>
        <v>47139.839999999997</v>
      </c>
      <c r="R13" s="101" t="s">
        <v>26</v>
      </c>
      <c r="S13" s="218" t="s">
        <v>226</v>
      </c>
      <c r="T13" s="84"/>
      <c r="U13" s="84"/>
      <c r="V13" s="84"/>
      <c r="W13" s="84"/>
      <c r="X13" s="84"/>
    </row>
    <row r="14" spans="1:24" ht="33" customHeight="1">
      <c r="A14" s="115" t="s">
        <v>120</v>
      </c>
      <c r="B14" s="137">
        <v>43297</v>
      </c>
      <c r="C14" s="140">
        <v>353753</v>
      </c>
      <c r="D14" s="138" t="s">
        <v>131</v>
      </c>
      <c r="E14" s="135" t="s">
        <v>111</v>
      </c>
      <c r="F14" s="134" t="s">
        <v>122</v>
      </c>
      <c r="G14" s="100">
        <v>43348</v>
      </c>
      <c r="H14" s="100">
        <v>43371</v>
      </c>
      <c r="I14" s="28" t="s">
        <v>25</v>
      </c>
      <c r="J14" s="156">
        <v>200</v>
      </c>
      <c r="K14" s="115">
        <v>8.65</v>
      </c>
      <c r="L14" s="115">
        <f t="shared" si="0"/>
        <v>1730</v>
      </c>
      <c r="M14" s="155">
        <v>7.8</v>
      </c>
      <c r="N14" s="115">
        <f t="shared" si="10"/>
        <v>1560</v>
      </c>
      <c r="O14" s="49">
        <f t="shared" si="11"/>
        <v>0.85000000000000053</v>
      </c>
      <c r="P14" s="119">
        <f t="shared" si="12"/>
        <v>170.00000000000011</v>
      </c>
      <c r="Q14" s="50"/>
      <c r="R14" s="101" t="s">
        <v>26</v>
      </c>
      <c r="S14" s="218" t="s">
        <v>227</v>
      </c>
      <c r="T14" s="84"/>
      <c r="U14" s="84"/>
      <c r="V14" s="84"/>
      <c r="W14" s="84"/>
      <c r="X14" s="84"/>
    </row>
    <row r="15" spans="1:24" ht="33" customHeight="1">
      <c r="A15" s="115" t="s">
        <v>120</v>
      </c>
      <c r="B15" s="137">
        <v>43297</v>
      </c>
      <c r="C15" s="138">
        <v>353798</v>
      </c>
      <c r="D15" s="141" t="s">
        <v>130</v>
      </c>
      <c r="E15" s="135" t="s">
        <v>111</v>
      </c>
      <c r="F15" s="134" t="s">
        <v>122</v>
      </c>
      <c r="G15" s="100">
        <v>43348</v>
      </c>
      <c r="H15" s="100">
        <v>43371</v>
      </c>
      <c r="I15" s="28" t="s">
        <v>25</v>
      </c>
      <c r="J15" s="156">
        <v>1564</v>
      </c>
      <c r="K15" s="157">
        <v>7.9</v>
      </c>
      <c r="L15" s="101">
        <f t="shared" si="0"/>
        <v>12355.6</v>
      </c>
      <c r="M15" s="112">
        <v>7.2</v>
      </c>
      <c r="N15" s="101">
        <f t="shared" si="10"/>
        <v>11260.800000000001</v>
      </c>
      <c r="O15" s="49">
        <f t="shared" si="11"/>
        <v>0.70000000000000018</v>
      </c>
      <c r="P15" s="119">
        <f t="shared" si="12"/>
        <v>1094.8000000000002</v>
      </c>
      <c r="Q15" s="50"/>
      <c r="R15" s="101" t="s">
        <v>26</v>
      </c>
      <c r="S15" s="218" t="s">
        <v>227</v>
      </c>
      <c r="T15" s="84"/>
      <c r="U15" s="84"/>
      <c r="V15" s="84"/>
      <c r="W15" s="84"/>
      <c r="X15" s="84"/>
    </row>
    <row r="16" spans="1:24" ht="33" customHeight="1">
      <c r="A16" s="29" t="s">
        <v>132</v>
      </c>
      <c r="B16" s="132">
        <v>43216</v>
      </c>
      <c r="C16" s="133">
        <v>172642</v>
      </c>
      <c r="D16" s="30" t="s">
        <v>115</v>
      </c>
      <c r="E16" s="135" t="s">
        <v>111</v>
      </c>
      <c r="F16" s="134" t="s">
        <v>133</v>
      </c>
      <c r="G16" s="100">
        <v>43371</v>
      </c>
      <c r="H16" s="100">
        <v>43390</v>
      </c>
      <c r="I16" s="28" t="s">
        <v>25</v>
      </c>
      <c r="J16" s="58">
        <v>1108</v>
      </c>
      <c r="K16" s="29">
        <v>7.7</v>
      </c>
      <c r="L16" s="202">
        <f t="shared" ref="L16:L25" si="13">+K16*J16</f>
        <v>8531.6</v>
      </c>
      <c r="M16" s="47">
        <v>6.5</v>
      </c>
      <c r="N16" s="202">
        <f t="shared" ref="N16:N25" si="14">+M16*J16</f>
        <v>7202</v>
      </c>
      <c r="O16" s="49">
        <v>0</v>
      </c>
      <c r="P16" s="206">
        <f t="shared" ref="P16:P25" si="15">+O16*J16</f>
        <v>0</v>
      </c>
      <c r="Q16" s="50"/>
      <c r="R16" s="202" t="s">
        <v>117</v>
      </c>
      <c r="S16" s="17" t="s">
        <v>225</v>
      </c>
      <c r="T16" s="3"/>
      <c r="U16" s="185" t="s">
        <v>134</v>
      </c>
      <c r="V16" s="84"/>
      <c r="W16" s="84"/>
      <c r="X16" s="84"/>
    </row>
    <row r="17" spans="1:24" ht="38.25">
      <c r="A17" s="29" t="s">
        <v>135</v>
      </c>
      <c r="B17" s="132">
        <v>43216</v>
      </c>
      <c r="C17" s="133">
        <v>172642</v>
      </c>
      <c r="D17" s="30" t="s">
        <v>115</v>
      </c>
      <c r="E17" s="135" t="s">
        <v>111</v>
      </c>
      <c r="F17" s="134" t="s">
        <v>133</v>
      </c>
      <c r="G17" s="100">
        <v>43386</v>
      </c>
      <c r="H17" s="100">
        <v>43395</v>
      </c>
      <c r="I17" s="28" t="s">
        <v>25</v>
      </c>
      <c r="J17" s="58">
        <v>108</v>
      </c>
      <c r="K17" s="29">
        <v>7.7</v>
      </c>
      <c r="L17" s="202">
        <f t="shared" si="13"/>
        <v>831.6</v>
      </c>
      <c r="M17" s="47">
        <v>6.5</v>
      </c>
      <c r="N17" s="202">
        <f t="shared" si="14"/>
        <v>702</v>
      </c>
      <c r="O17" s="49">
        <f t="shared" ref="O17:O25" si="16">+K17-M17</f>
        <v>1.2000000000000002</v>
      </c>
      <c r="P17" s="206">
        <f t="shared" si="15"/>
        <v>129.60000000000002</v>
      </c>
      <c r="Q17" s="50">
        <v>831.6</v>
      </c>
      <c r="R17" s="202" t="s">
        <v>117</v>
      </c>
      <c r="S17" s="219" t="s">
        <v>136</v>
      </c>
      <c r="T17" s="3"/>
      <c r="U17" s="84"/>
      <c r="V17" s="84"/>
      <c r="W17" s="84"/>
      <c r="X17" s="84"/>
    </row>
    <row r="18" spans="1:24" ht="33" customHeight="1">
      <c r="A18" s="29" t="s">
        <v>132</v>
      </c>
      <c r="B18" s="132">
        <v>43297</v>
      </c>
      <c r="C18" s="30">
        <v>241799</v>
      </c>
      <c r="D18" s="30" t="s">
        <v>137</v>
      </c>
      <c r="E18" s="135" t="s">
        <v>111</v>
      </c>
      <c r="F18" s="134" t="s">
        <v>133</v>
      </c>
      <c r="G18" s="100">
        <v>43371</v>
      </c>
      <c r="H18" s="100">
        <v>43390</v>
      </c>
      <c r="I18" s="28" t="s">
        <v>25</v>
      </c>
      <c r="J18" s="58">
        <v>1348</v>
      </c>
      <c r="K18" s="29">
        <v>7.7</v>
      </c>
      <c r="L18" s="202">
        <f t="shared" si="13"/>
        <v>10379.6</v>
      </c>
      <c r="M18" s="47">
        <v>6.3</v>
      </c>
      <c r="N18" s="202">
        <f t="shared" si="14"/>
        <v>8492.4</v>
      </c>
      <c r="O18" s="49">
        <v>0</v>
      </c>
      <c r="P18" s="206">
        <f t="shared" si="15"/>
        <v>0</v>
      </c>
      <c r="Q18" s="50"/>
      <c r="R18" s="202" t="s">
        <v>117</v>
      </c>
      <c r="S18" s="220" t="s">
        <v>224</v>
      </c>
      <c r="T18" s="84"/>
      <c r="U18" s="84"/>
      <c r="V18" s="84"/>
      <c r="W18" s="84"/>
      <c r="X18" s="84"/>
    </row>
    <row r="19" spans="1:24" ht="33" customHeight="1">
      <c r="A19" s="29" t="s">
        <v>132</v>
      </c>
      <c r="B19" s="132">
        <v>43297</v>
      </c>
      <c r="C19" s="30">
        <v>173915</v>
      </c>
      <c r="D19" s="35" t="s">
        <v>138</v>
      </c>
      <c r="E19" s="135" t="s">
        <v>111</v>
      </c>
      <c r="F19" s="135" t="s">
        <v>122</v>
      </c>
      <c r="G19" s="100">
        <v>43371</v>
      </c>
      <c r="H19" s="100">
        <v>43390</v>
      </c>
      <c r="I19" s="28" t="s">
        <v>25</v>
      </c>
      <c r="J19" s="58">
        <v>1199</v>
      </c>
      <c r="K19" s="158">
        <v>8.1</v>
      </c>
      <c r="L19" s="202">
        <f t="shared" si="13"/>
        <v>9711.9</v>
      </c>
      <c r="M19" s="47">
        <v>7.15</v>
      </c>
      <c r="N19" s="202">
        <f t="shared" si="14"/>
        <v>8572.85</v>
      </c>
      <c r="O19" s="49">
        <v>0</v>
      </c>
      <c r="P19" s="206">
        <f t="shared" si="15"/>
        <v>0</v>
      </c>
      <c r="Q19" s="50"/>
      <c r="R19" s="202" t="s">
        <v>117</v>
      </c>
      <c r="S19" s="220" t="s">
        <v>223</v>
      </c>
      <c r="T19" s="84"/>
      <c r="U19" s="84"/>
      <c r="V19" s="84"/>
      <c r="W19" s="84"/>
      <c r="X19" s="84"/>
    </row>
    <row r="20" spans="1:24" ht="33" customHeight="1">
      <c r="A20" s="29" t="s">
        <v>132</v>
      </c>
      <c r="B20" s="132">
        <v>43297</v>
      </c>
      <c r="C20" s="30">
        <v>173916</v>
      </c>
      <c r="D20" s="30" t="s">
        <v>139</v>
      </c>
      <c r="E20" s="135" t="s">
        <v>111</v>
      </c>
      <c r="F20" s="134" t="s">
        <v>140</v>
      </c>
      <c r="G20" s="100">
        <v>43371</v>
      </c>
      <c r="H20" s="100">
        <v>43390</v>
      </c>
      <c r="I20" s="28" t="s">
        <v>25</v>
      </c>
      <c r="J20" s="58">
        <v>1169</v>
      </c>
      <c r="K20" s="29">
        <v>7.65</v>
      </c>
      <c r="L20" s="202">
        <f t="shared" si="13"/>
        <v>8942.85</v>
      </c>
      <c r="M20" s="47">
        <v>6.75</v>
      </c>
      <c r="N20" s="202">
        <f t="shared" si="14"/>
        <v>7890.75</v>
      </c>
      <c r="O20" s="49">
        <v>0</v>
      </c>
      <c r="P20" s="206">
        <f t="shared" si="15"/>
        <v>0</v>
      </c>
      <c r="Q20" s="50"/>
      <c r="R20" s="202" t="s">
        <v>117</v>
      </c>
      <c r="S20" s="220" t="s">
        <v>223</v>
      </c>
      <c r="T20" s="84"/>
      <c r="U20" s="84"/>
      <c r="V20" s="84"/>
      <c r="W20" s="84"/>
      <c r="X20" s="84"/>
    </row>
    <row r="21" spans="1:24" ht="33" customHeight="1">
      <c r="A21" s="29" t="s">
        <v>132</v>
      </c>
      <c r="B21" s="132">
        <v>43297</v>
      </c>
      <c r="C21" s="30">
        <v>173950</v>
      </c>
      <c r="D21" s="35" t="s">
        <v>141</v>
      </c>
      <c r="E21" s="135" t="s">
        <v>111</v>
      </c>
      <c r="F21" s="134" t="s">
        <v>133</v>
      </c>
      <c r="G21" s="100">
        <v>43371</v>
      </c>
      <c r="H21" s="100">
        <v>43390</v>
      </c>
      <c r="I21" s="28" t="s">
        <v>25</v>
      </c>
      <c r="J21" s="58">
        <v>1097</v>
      </c>
      <c r="K21" s="29">
        <v>8.25</v>
      </c>
      <c r="L21" s="202">
        <f t="shared" si="13"/>
        <v>9050.25</v>
      </c>
      <c r="M21" s="47">
        <v>7.2</v>
      </c>
      <c r="N21" s="202">
        <f t="shared" si="14"/>
        <v>7898.4000000000005</v>
      </c>
      <c r="O21" s="49">
        <v>0</v>
      </c>
      <c r="P21" s="206">
        <f t="shared" si="15"/>
        <v>0</v>
      </c>
      <c r="Q21" s="50"/>
      <c r="R21" s="202" t="s">
        <v>117</v>
      </c>
      <c r="S21" s="220" t="s">
        <v>223</v>
      </c>
      <c r="T21" s="84"/>
      <c r="U21" s="84"/>
      <c r="V21" s="84"/>
      <c r="W21" s="84"/>
      <c r="X21" s="84"/>
    </row>
    <row r="22" spans="1:24" ht="33" customHeight="1">
      <c r="A22" s="29" t="s">
        <v>135</v>
      </c>
      <c r="B22" s="132">
        <v>43297</v>
      </c>
      <c r="C22" s="30">
        <v>173950</v>
      </c>
      <c r="D22" s="35" t="s">
        <v>141</v>
      </c>
      <c r="E22" s="135" t="s">
        <v>111</v>
      </c>
      <c r="F22" s="134" t="s">
        <v>133</v>
      </c>
      <c r="G22" s="100">
        <v>43386</v>
      </c>
      <c r="H22" s="100">
        <v>43395</v>
      </c>
      <c r="I22" s="28" t="s">
        <v>25</v>
      </c>
      <c r="J22" s="58">
        <v>74</v>
      </c>
      <c r="K22" s="29">
        <v>8.25</v>
      </c>
      <c r="L22" s="202">
        <f t="shared" si="13"/>
        <v>610.5</v>
      </c>
      <c r="M22" s="47">
        <v>7.2</v>
      </c>
      <c r="N22" s="202">
        <f t="shared" si="14"/>
        <v>532.80000000000007</v>
      </c>
      <c r="O22" s="49">
        <f t="shared" si="16"/>
        <v>1.0499999999999998</v>
      </c>
      <c r="P22" s="206">
        <f t="shared" si="15"/>
        <v>77.699999999999989</v>
      </c>
      <c r="Q22" s="50">
        <v>610.5</v>
      </c>
      <c r="R22" s="202" t="s">
        <v>117</v>
      </c>
      <c r="S22" s="218" t="s">
        <v>142</v>
      </c>
      <c r="T22" s="84"/>
      <c r="U22" s="84"/>
      <c r="V22" s="84"/>
      <c r="W22" s="84"/>
      <c r="X22" s="84"/>
    </row>
    <row r="23" spans="1:24" ht="33" customHeight="1">
      <c r="A23" s="29" t="s">
        <v>132</v>
      </c>
      <c r="B23" s="132">
        <v>43297</v>
      </c>
      <c r="C23" s="30">
        <v>241920</v>
      </c>
      <c r="D23" s="30" t="s">
        <v>143</v>
      </c>
      <c r="E23" s="135" t="s">
        <v>111</v>
      </c>
      <c r="F23" s="135" t="s">
        <v>144</v>
      </c>
      <c r="G23" s="100">
        <v>43371</v>
      </c>
      <c r="H23" s="100">
        <v>43390</v>
      </c>
      <c r="I23" s="28" t="s">
        <v>25</v>
      </c>
      <c r="J23" s="58">
        <v>1150</v>
      </c>
      <c r="K23" s="29">
        <v>8.1</v>
      </c>
      <c r="L23" s="202">
        <f t="shared" si="13"/>
        <v>9315</v>
      </c>
      <c r="M23" s="47">
        <v>7.15</v>
      </c>
      <c r="N23" s="202">
        <f t="shared" si="14"/>
        <v>8222.5</v>
      </c>
      <c r="O23" s="49">
        <v>0</v>
      </c>
      <c r="P23" s="206">
        <f t="shared" si="15"/>
        <v>0</v>
      </c>
      <c r="Q23" s="50"/>
      <c r="R23" s="202" t="s">
        <v>117</v>
      </c>
      <c r="S23" s="220" t="s">
        <v>223</v>
      </c>
      <c r="T23" s="84"/>
      <c r="U23" s="84"/>
      <c r="V23" s="84"/>
      <c r="W23" s="84"/>
      <c r="X23" s="84"/>
    </row>
    <row r="24" spans="1:24" ht="33" customHeight="1">
      <c r="A24" s="29" t="s">
        <v>132</v>
      </c>
      <c r="B24" s="132">
        <v>43297</v>
      </c>
      <c r="C24" s="30">
        <v>241921</v>
      </c>
      <c r="D24" s="35" t="s">
        <v>143</v>
      </c>
      <c r="E24" s="135" t="s">
        <v>111</v>
      </c>
      <c r="F24" s="135" t="s">
        <v>144</v>
      </c>
      <c r="G24" s="100">
        <v>43371</v>
      </c>
      <c r="H24" s="100">
        <v>43390</v>
      </c>
      <c r="I24" s="28" t="s">
        <v>25</v>
      </c>
      <c r="J24" s="58">
        <v>3155</v>
      </c>
      <c r="K24" s="29">
        <v>8.4</v>
      </c>
      <c r="L24" s="202">
        <f t="shared" si="13"/>
        <v>26502</v>
      </c>
      <c r="M24" s="47">
        <v>7.45</v>
      </c>
      <c r="N24" s="202">
        <f t="shared" si="14"/>
        <v>23504.75</v>
      </c>
      <c r="O24" s="49">
        <v>0</v>
      </c>
      <c r="P24" s="206">
        <f t="shared" si="15"/>
        <v>0</v>
      </c>
      <c r="Q24" s="50"/>
      <c r="R24" s="202" t="s">
        <v>117</v>
      </c>
      <c r="S24" s="220" t="s">
        <v>223</v>
      </c>
      <c r="T24" s="84"/>
      <c r="U24" s="84"/>
      <c r="V24" s="84"/>
      <c r="W24" s="84"/>
      <c r="X24" s="84"/>
    </row>
    <row r="25" spans="1:24" ht="33" customHeight="1">
      <c r="A25" s="29" t="s">
        <v>135</v>
      </c>
      <c r="B25" s="132">
        <v>43297</v>
      </c>
      <c r="C25" s="30">
        <v>241921</v>
      </c>
      <c r="D25" s="35" t="s">
        <v>143</v>
      </c>
      <c r="E25" s="135" t="s">
        <v>111</v>
      </c>
      <c r="F25" s="135" t="s">
        <v>144</v>
      </c>
      <c r="G25" s="100">
        <v>43386</v>
      </c>
      <c r="H25" s="100">
        <v>43395</v>
      </c>
      <c r="I25" s="28" t="s">
        <v>25</v>
      </c>
      <c r="J25" s="58">
        <v>66</v>
      </c>
      <c r="K25" s="29">
        <v>8.4</v>
      </c>
      <c r="L25" s="29">
        <f t="shared" si="13"/>
        <v>554.4</v>
      </c>
      <c r="M25" s="152">
        <v>7.45</v>
      </c>
      <c r="N25" s="29">
        <f t="shared" si="14"/>
        <v>491.7</v>
      </c>
      <c r="O25" s="49">
        <f t="shared" si="16"/>
        <v>0.95000000000000018</v>
      </c>
      <c r="P25" s="57">
        <f t="shared" si="15"/>
        <v>62.70000000000001</v>
      </c>
      <c r="Q25" s="50">
        <v>554.4</v>
      </c>
      <c r="R25" s="21" t="s">
        <v>117</v>
      </c>
      <c r="S25" s="184" t="s">
        <v>142</v>
      </c>
      <c r="T25" s="84"/>
      <c r="U25" s="84"/>
      <c r="V25" s="84"/>
      <c r="W25" s="84"/>
      <c r="X25" s="84"/>
    </row>
    <row r="26" spans="1:24" ht="33" customHeight="1">
      <c r="A26" s="29" t="s">
        <v>145</v>
      </c>
      <c r="B26" s="132">
        <v>43353</v>
      </c>
      <c r="C26" s="30">
        <v>174700</v>
      </c>
      <c r="D26" s="30" t="s">
        <v>146</v>
      </c>
      <c r="E26" s="31" t="s">
        <v>111</v>
      </c>
      <c r="F26" s="35" t="s">
        <v>147</v>
      </c>
      <c r="G26" s="100">
        <v>43431</v>
      </c>
      <c r="H26" s="100">
        <v>43460</v>
      </c>
      <c r="I26" s="28" t="s">
        <v>25</v>
      </c>
      <c r="J26" s="58">
        <v>508</v>
      </c>
      <c r="K26" s="29">
        <v>9.1999999999999993</v>
      </c>
      <c r="L26" s="29">
        <f t="shared" ref="L26:L27" si="17">+K26*J26</f>
        <v>4673.5999999999995</v>
      </c>
      <c r="M26" s="152">
        <v>8.1</v>
      </c>
      <c r="N26" s="29">
        <f t="shared" ref="N26:N27" si="18">+M26*J26</f>
        <v>4114.8</v>
      </c>
      <c r="O26" s="49">
        <f t="shared" ref="O26:O27" si="19">+K26-M26</f>
        <v>1.0999999999999996</v>
      </c>
      <c r="P26" s="57">
        <f t="shared" ref="P26:P27" si="20">+O26*J26</f>
        <v>558.79999999999984</v>
      </c>
      <c r="Q26" s="50">
        <v>4673.6000000000004</v>
      </c>
      <c r="R26" s="21" t="s">
        <v>117</v>
      </c>
      <c r="S26" s="186" t="s">
        <v>148</v>
      </c>
      <c r="T26" s="84"/>
      <c r="U26" s="84"/>
      <c r="V26" s="84"/>
      <c r="W26" s="84"/>
      <c r="X26" s="84"/>
    </row>
    <row r="27" spans="1:24" ht="33" customHeight="1">
      <c r="A27" s="29" t="s">
        <v>145</v>
      </c>
      <c r="B27" s="132">
        <v>43353</v>
      </c>
      <c r="C27" s="30">
        <v>354379</v>
      </c>
      <c r="D27" s="35" t="s">
        <v>149</v>
      </c>
      <c r="E27" s="35" t="s">
        <v>111</v>
      </c>
      <c r="F27" s="35" t="s">
        <v>147</v>
      </c>
      <c r="G27" s="100">
        <v>43431</v>
      </c>
      <c r="H27" s="100">
        <v>43460</v>
      </c>
      <c r="I27" s="28" t="s">
        <v>25</v>
      </c>
      <c r="J27" s="58">
        <v>486</v>
      </c>
      <c r="K27" s="158">
        <v>10.199999999999999</v>
      </c>
      <c r="L27" s="29">
        <f t="shared" si="17"/>
        <v>4957.2</v>
      </c>
      <c r="M27" s="152">
        <v>9.1</v>
      </c>
      <c r="N27" s="29">
        <f t="shared" si="18"/>
        <v>4422.5999999999995</v>
      </c>
      <c r="O27" s="49">
        <f t="shared" si="19"/>
        <v>1.0999999999999996</v>
      </c>
      <c r="P27" s="57">
        <f t="shared" si="20"/>
        <v>534.5999999999998</v>
      </c>
      <c r="Q27" s="50">
        <v>4957.2</v>
      </c>
      <c r="R27" s="21" t="s">
        <v>117</v>
      </c>
      <c r="S27" s="184"/>
      <c r="T27" s="84"/>
      <c r="U27" s="84"/>
      <c r="V27" s="84"/>
      <c r="W27" s="84"/>
      <c r="X27" s="84"/>
    </row>
    <row r="28" spans="1:24" ht="33" customHeight="1">
      <c r="A28" s="115"/>
      <c r="B28" s="137"/>
      <c r="C28" s="138"/>
      <c r="D28" s="138"/>
      <c r="E28" s="139"/>
      <c r="F28" s="141"/>
      <c r="G28" s="100"/>
      <c r="H28" s="100"/>
      <c r="I28" s="138"/>
      <c r="J28" s="156"/>
      <c r="K28" s="115"/>
      <c r="L28" s="115"/>
      <c r="M28" s="155"/>
      <c r="N28" s="115"/>
      <c r="O28" s="153"/>
      <c r="P28" s="123"/>
      <c r="Q28" s="183"/>
      <c r="R28" s="115"/>
      <c r="S28" s="87"/>
      <c r="T28" s="84"/>
      <c r="U28" s="84"/>
      <c r="V28" s="84"/>
      <c r="W28" s="84"/>
      <c r="X28" s="84"/>
    </row>
    <row r="29" spans="1:24" ht="28.5" customHeight="1">
      <c r="A29" s="142"/>
      <c r="B29" s="143"/>
      <c r="C29" s="142"/>
      <c r="D29" s="142"/>
      <c r="E29" s="142"/>
      <c r="F29" s="143"/>
      <c r="G29" s="142"/>
      <c r="H29" s="142"/>
      <c r="I29" s="142"/>
      <c r="J29" s="159"/>
      <c r="K29" s="142"/>
      <c r="L29" s="142"/>
      <c r="M29" s="142"/>
      <c r="N29" s="160"/>
      <c r="O29" s="142"/>
      <c r="P29" s="146"/>
      <c r="Q29" s="146"/>
      <c r="R29" s="142"/>
      <c r="S29" s="187"/>
      <c r="T29" s="3"/>
    </row>
    <row r="30" spans="1:24">
      <c r="A30" s="142"/>
      <c r="B30" s="143"/>
      <c r="C30" s="142"/>
      <c r="D30" s="142"/>
      <c r="E30" s="142"/>
      <c r="F30" s="143"/>
      <c r="G30" s="142"/>
      <c r="H30" s="142"/>
      <c r="I30" s="142"/>
      <c r="J30" s="159"/>
      <c r="K30" s="142"/>
      <c r="L30" s="142"/>
      <c r="M30" s="142"/>
      <c r="N30" s="160"/>
      <c r="O30" s="142"/>
      <c r="P30" s="146"/>
      <c r="Q30" s="146"/>
      <c r="R30" s="142"/>
      <c r="S30" s="187"/>
      <c r="T30" s="3"/>
    </row>
    <row r="31" spans="1:24">
      <c r="A31" s="142"/>
      <c r="B31" s="143"/>
      <c r="C31" s="142"/>
      <c r="D31" s="142"/>
      <c r="E31" s="142"/>
      <c r="F31" s="143"/>
      <c r="G31" s="142"/>
      <c r="H31" s="142"/>
      <c r="I31" s="142"/>
      <c r="J31" s="159"/>
      <c r="K31" s="142"/>
      <c r="L31" s="161"/>
      <c r="M31" s="162"/>
      <c r="N31" s="161"/>
      <c r="O31" s="162"/>
      <c r="P31" s="162"/>
      <c r="Q31" s="146"/>
      <c r="R31" s="142"/>
      <c r="S31" s="187"/>
      <c r="T31" s="3"/>
    </row>
    <row r="32" spans="1:24" ht="14.25">
      <c r="A32" s="144"/>
      <c r="B32" s="143"/>
      <c r="C32" s="144"/>
      <c r="D32" s="144"/>
      <c r="E32" s="144"/>
      <c r="F32" s="145"/>
      <c r="G32" s="144"/>
      <c r="H32" s="144"/>
      <c r="I32" s="144"/>
      <c r="J32" s="163"/>
      <c r="K32" s="164"/>
      <c r="L32" s="165" t="s">
        <v>27</v>
      </c>
      <c r="M32" s="166"/>
      <c r="N32" s="167"/>
      <c r="O32" s="168">
        <f>SUM(L3:L28)</f>
        <v>333652.60000000003</v>
      </c>
      <c r="P32" s="143"/>
      <c r="Q32" s="143"/>
      <c r="R32" s="147"/>
      <c r="S32" s="188"/>
      <c r="T32" s="88"/>
      <c r="U32" s="37"/>
      <c r="V32" s="37"/>
    </row>
    <row r="33" spans="1:22" ht="14.25">
      <c r="A33" s="144"/>
      <c r="B33" s="143"/>
      <c r="C33" s="144"/>
      <c r="D33" s="144"/>
      <c r="E33" s="144"/>
      <c r="F33" s="145"/>
      <c r="G33" s="144"/>
      <c r="H33" s="144"/>
      <c r="I33" s="144"/>
      <c r="J33" s="163"/>
      <c r="K33" s="164"/>
      <c r="L33" s="169" t="s">
        <v>28</v>
      </c>
      <c r="M33" s="170"/>
      <c r="N33" s="171"/>
      <c r="O33" s="172">
        <f>SUM(N3:N28)</f>
        <v>299898.34999999998</v>
      </c>
      <c r="P33" s="173"/>
      <c r="Q33" s="173"/>
      <c r="R33" s="147"/>
      <c r="S33" s="188"/>
      <c r="T33" s="88"/>
      <c r="U33" s="37"/>
      <c r="V33" s="37"/>
    </row>
    <row r="34" spans="1:22" s="1" customFormat="1" ht="14.25">
      <c r="A34" s="144"/>
      <c r="B34" s="146"/>
      <c r="C34" s="144"/>
      <c r="D34" s="144"/>
      <c r="E34" s="144"/>
      <c r="F34" s="147"/>
      <c r="G34" s="144"/>
      <c r="H34" s="144"/>
      <c r="I34" s="144"/>
      <c r="J34" s="163"/>
      <c r="K34" s="174"/>
      <c r="L34" s="169" t="s">
        <v>29</v>
      </c>
      <c r="M34" s="170"/>
      <c r="N34" s="171"/>
      <c r="O34" s="172">
        <f>SUM(P3:P28)</f>
        <v>23104.699999999997</v>
      </c>
      <c r="P34" s="146"/>
      <c r="Q34" s="146"/>
      <c r="R34" s="147"/>
      <c r="S34" s="188"/>
      <c r="T34" s="88"/>
      <c r="U34" s="38"/>
      <c r="V34" s="38"/>
    </row>
    <row r="35" spans="1:22" s="1" customFormat="1" ht="14.25">
      <c r="A35" s="144"/>
      <c r="B35" s="146"/>
      <c r="C35" s="144"/>
      <c r="D35" s="144"/>
      <c r="E35" s="144"/>
      <c r="F35" s="147"/>
      <c r="G35" s="144"/>
      <c r="H35" s="144"/>
      <c r="I35" s="144"/>
      <c r="J35" s="163"/>
      <c r="K35" s="174"/>
      <c r="L35" s="175" t="s">
        <v>150</v>
      </c>
      <c r="M35" s="176"/>
      <c r="N35" s="177"/>
      <c r="O35" s="178">
        <f>SUM(Q3:Q28)</f>
        <v>161878.94000000003</v>
      </c>
      <c r="P35" s="146"/>
      <c r="Q35" s="146"/>
      <c r="R35" s="147"/>
      <c r="S35" s="188"/>
      <c r="T35" s="88"/>
      <c r="U35" s="38"/>
      <c r="V35" s="38"/>
    </row>
    <row r="36" spans="1:22">
      <c r="A36" s="142"/>
      <c r="B36" s="143"/>
      <c r="C36" s="142"/>
      <c r="D36" s="142"/>
      <c r="E36" s="142"/>
      <c r="F36" s="143"/>
      <c r="G36" s="142"/>
      <c r="H36" s="142"/>
      <c r="I36" s="142"/>
      <c r="J36" s="159"/>
      <c r="K36" s="142"/>
      <c r="L36" s="142"/>
      <c r="M36" s="179"/>
      <c r="N36" s="180"/>
      <c r="O36" s="160"/>
      <c r="P36" s="142"/>
      <c r="Q36" s="146"/>
      <c r="R36" s="146"/>
      <c r="S36" s="148"/>
    </row>
    <row r="37" spans="1:22">
      <c r="A37" s="142"/>
      <c r="B37" s="143"/>
      <c r="C37" s="142"/>
      <c r="D37" s="142"/>
      <c r="E37" s="142"/>
      <c r="F37" s="143"/>
      <c r="G37" s="142"/>
      <c r="H37" s="142"/>
      <c r="I37" s="142"/>
      <c r="J37" s="159"/>
      <c r="K37" s="142"/>
      <c r="L37" s="142"/>
      <c r="M37" s="142"/>
      <c r="N37" s="142"/>
      <c r="O37" s="160"/>
      <c r="P37" s="142"/>
      <c r="Q37" s="146"/>
      <c r="R37" s="146"/>
      <c r="S37" s="148"/>
    </row>
    <row r="38" spans="1:22">
      <c r="A38" s="142"/>
      <c r="B38" s="143"/>
      <c r="C38" s="142"/>
      <c r="D38" s="142"/>
      <c r="E38" s="142"/>
      <c r="F38" s="143"/>
      <c r="G38" s="142"/>
      <c r="H38" s="142"/>
      <c r="I38" s="142"/>
      <c r="J38" s="159"/>
      <c r="K38" s="142"/>
      <c r="L38" s="142"/>
      <c r="M38" s="142"/>
      <c r="N38" s="144"/>
      <c r="O38" s="160"/>
      <c r="P38" s="142"/>
      <c r="Q38" s="146"/>
      <c r="R38" s="146"/>
      <c r="S38" s="148"/>
    </row>
    <row r="39" spans="1:22">
      <c r="A39" s="142"/>
      <c r="B39" s="143"/>
      <c r="C39" s="142"/>
      <c r="D39" s="142"/>
      <c r="E39" s="142"/>
      <c r="F39" s="143"/>
      <c r="G39" s="142"/>
      <c r="H39" s="142"/>
      <c r="I39" s="142"/>
      <c r="J39" s="159"/>
      <c r="K39" s="142"/>
      <c r="L39" s="142"/>
      <c r="M39" s="142"/>
      <c r="N39" s="144"/>
      <c r="O39" s="160"/>
      <c r="P39" s="142"/>
      <c r="Q39" s="146"/>
      <c r="R39" s="146"/>
      <c r="S39" s="148"/>
    </row>
    <row r="40" spans="1:22">
      <c r="A40" s="142"/>
      <c r="B40" s="143"/>
      <c r="C40" s="142"/>
      <c r="D40" s="142"/>
      <c r="E40" s="142"/>
      <c r="F40" s="143"/>
      <c r="G40" s="142"/>
      <c r="H40" s="142"/>
      <c r="I40" s="142"/>
      <c r="J40" s="159"/>
      <c r="K40" s="142"/>
      <c r="L40" s="142"/>
      <c r="M40" s="142"/>
      <c r="N40" s="144"/>
      <c r="O40" s="160"/>
      <c r="P40" s="142"/>
      <c r="Q40" s="146"/>
      <c r="R40" s="146"/>
      <c r="S40" s="148"/>
    </row>
    <row r="41" spans="1:22">
      <c r="A41" s="142"/>
      <c r="B41" s="143"/>
      <c r="C41" s="142"/>
      <c r="D41" s="142"/>
      <c r="E41" s="142"/>
      <c r="F41" s="143"/>
      <c r="G41" s="142"/>
      <c r="H41" s="142"/>
      <c r="I41" s="142"/>
      <c r="J41" s="159"/>
      <c r="K41" s="142"/>
      <c r="L41" s="142"/>
      <c r="M41" s="142"/>
      <c r="N41" s="142"/>
      <c r="O41" s="160"/>
      <c r="P41" s="142"/>
      <c r="Q41" s="146"/>
      <c r="R41" s="146"/>
      <c r="S41" s="148"/>
    </row>
    <row r="42" spans="1:22">
      <c r="A42" s="142"/>
      <c r="B42" s="143"/>
      <c r="C42" s="142"/>
      <c r="D42" s="142"/>
      <c r="E42" s="142"/>
      <c r="F42" s="143"/>
      <c r="G42" s="142"/>
      <c r="H42" s="142"/>
      <c r="I42" s="142"/>
      <c r="J42" s="159"/>
      <c r="K42" s="142"/>
      <c r="L42" s="142"/>
      <c r="M42" s="142"/>
      <c r="N42" s="142"/>
      <c r="O42" s="160"/>
      <c r="P42" s="142"/>
      <c r="Q42" s="146"/>
      <c r="R42" s="146"/>
      <c r="S42" s="148"/>
    </row>
    <row r="43" spans="1:22">
      <c r="A43" s="142"/>
      <c r="B43" s="143"/>
      <c r="C43" s="142"/>
      <c r="D43" s="142"/>
      <c r="E43" s="142"/>
      <c r="F43" s="143"/>
      <c r="G43" s="142"/>
      <c r="H43" s="142"/>
      <c r="I43" s="142"/>
      <c r="J43" s="159"/>
      <c r="K43" s="142"/>
      <c r="L43" s="142"/>
      <c r="M43" s="142"/>
      <c r="N43" s="142"/>
      <c r="O43" s="160"/>
      <c r="P43" s="142"/>
      <c r="Q43" s="146"/>
      <c r="R43" s="146"/>
      <c r="S43" s="148"/>
    </row>
    <row r="44" spans="1:22">
      <c r="A44" s="142"/>
      <c r="B44" s="143"/>
      <c r="C44" s="142"/>
      <c r="D44" s="142"/>
      <c r="E44" s="142"/>
      <c r="F44" s="143"/>
      <c r="G44" s="142"/>
      <c r="H44" s="142"/>
      <c r="I44" s="142"/>
      <c r="J44" s="159"/>
      <c r="K44" s="142"/>
      <c r="L44" s="142"/>
      <c r="M44" s="142"/>
      <c r="N44" s="142"/>
      <c r="O44" s="160"/>
      <c r="P44" s="142"/>
      <c r="Q44" s="146"/>
      <c r="R44" s="146"/>
      <c r="S44" s="148"/>
    </row>
    <row r="45" spans="1:22">
      <c r="A45" s="142"/>
      <c r="B45" s="143"/>
      <c r="C45" s="142"/>
      <c r="D45" s="142"/>
      <c r="E45" s="142"/>
      <c r="F45" s="143"/>
      <c r="G45" s="142"/>
      <c r="H45" s="142"/>
      <c r="I45" s="142"/>
      <c r="J45" s="159"/>
      <c r="K45" s="142"/>
      <c r="L45" s="142"/>
      <c r="M45" s="142"/>
      <c r="N45" s="142"/>
      <c r="O45" s="160"/>
      <c r="P45" s="142"/>
      <c r="Q45" s="146"/>
      <c r="R45" s="146"/>
      <c r="S45" s="148"/>
    </row>
    <row r="46" spans="1:22">
      <c r="A46" s="148"/>
      <c r="B46" s="149"/>
      <c r="C46" s="148"/>
      <c r="D46" s="148"/>
      <c r="E46" s="148"/>
      <c r="F46" s="149"/>
      <c r="G46" s="148"/>
      <c r="H46" s="148"/>
      <c r="I46" s="148"/>
      <c r="J46" s="181"/>
      <c r="K46" s="148"/>
      <c r="L46" s="148"/>
      <c r="M46" s="148"/>
      <c r="N46" s="148"/>
      <c r="O46" s="182"/>
      <c r="P46" s="148"/>
      <c r="Q46" s="189"/>
      <c r="R46" s="189"/>
      <c r="S46" s="148"/>
    </row>
    <row r="47" spans="1:22">
      <c r="A47" s="148"/>
      <c r="B47" s="149"/>
      <c r="C47" s="148"/>
      <c r="D47" s="148"/>
      <c r="E47" s="148"/>
      <c r="F47" s="149"/>
      <c r="G47" s="148"/>
      <c r="H47" s="148"/>
      <c r="I47" s="148"/>
      <c r="J47" s="181"/>
      <c r="K47" s="148"/>
      <c r="L47" s="148"/>
      <c r="M47" s="148"/>
      <c r="N47" s="148"/>
      <c r="O47" s="182"/>
      <c r="P47" s="148"/>
      <c r="Q47" s="189"/>
      <c r="R47" s="189"/>
      <c r="S47" s="148"/>
    </row>
    <row r="48" spans="1:22">
      <c r="A48" s="148"/>
      <c r="B48" s="149"/>
      <c r="C48" s="148"/>
      <c r="D48" s="148"/>
      <c r="E48" s="148"/>
      <c r="F48" s="149"/>
      <c r="G48" s="148"/>
      <c r="H48" s="148"/>
      <c r="I48" s="148"/>
      <c r="J48" s="181"/>
      <c r="K48" s="148"/>
      <c r="L48" s="148"/>
      <c r="M48" s="148"/>
      <c r="N48" s="148"/>
      <c r="O48" s="182"/>
      <c r="P48" s="148"/>
      <c r="Q48" s="189"/>
      <c r="R48" s="189"/>
      <c r="S48" s="148"/>
    </row>
    <row r="49" spans="1:19">
      <c r="A49" s="148"/>
      <c r="B49" s="149"/>
      <c r="C49" s="148"/>
      <c r="D49" s="148"/>
      <c r="E49" s="148"/>
      <c r="F49" s="149"/>
      <c r="G49" s="148"/>
      <c r="H49" s="148"/>
      <c r="I49" s="148"/>
      <c r="J49" s="181"/>
      <c r="K49" s="148"/>
      <c r="L49" s="148"/>
      <c r="M49" s="148"/>
      <c r="N49" s="148"/>
      <c r="O49" s="182"/>
      <c r="P49" s="148"/>
      <c r="Q49" s="189"/>
      <c r="R49" s="189"/>
      <c r="S49" s="148"/>
    </row>
    <row r="50" spans="1:19">
      <c r="A50" s="148"/>
      <c r="B50" s="149"/>
      <c r="C50" s="148"/>
      <c r="D50" s="148"/>
      <c r="E50" s="148"/>
      <c r="F50" s="149"/>
      <c r="G50" s="148"/>
      <c r="H50" s="148"/>
      <c r="I50" s="148"/>
      <c r="J50" s="181"/>
      <c r="K50" s="148"/>
      <c r="L50" s="148"/>
      <c r="M50" s="148"/>
      <c r="N50" s="148"/>
      <c r="O50" s="182"/>
      <c r="P50" s="148"/>
      <c r="Q50" s="189"/>
      <c r="R50" s="189"/>
      <c r="S50" s="148"/>
    </row>
    <row r="51" spans="1:19">
      <c r="A51" s="148"/>
      <c r="B51" s="149"/>
      <c r="C51" s="148"/>
      <c r="D51" s="148"/>
      <c r="E51" s="148"/>
      <c r="F51" s="149"/>
      <c r="G51" s="148"/>
      <c r="H51" s="148"/>
      <c r="I51" s="148"/>
      <c r="J51" s="181"/>
      <c r="K51" s="148"/>
      <c r="L51" s="148"/>
      <c r="M51" s="148"/>
      <c r="N51" s="148"/>
      <c r="O51" s="182"/>
      <c r="P51" s="148"/>
      <c r="Q51" s="189"/>
      <c r="R51" s="189"/>
      <c r="S51" s="148"/>
    </row>
    <row r="52" spans="1:19">
      <c r="A52" s="148"/>
      <c r="B52" s="149"/>
      <c r="C52" s="148"/>
      <c r="D52" s="148"/>
      <c r="E52" s="148"/>
      <c r="F52" s="149"/>
      <c r="G52" s="148"/>
      <c r="H52" s="148"/>
      <c r="I52" s="148"/>
      <c r="J52" s="181"/>
      <c r="K52" s="148"/>
      <c r="L52" s="148"/>
      <c r="M52" s="148"/>
      <c r="N52" s="148"/>
      <c r="O52" s="182"/>
      <c r="P52" s="148"/>
      <c r="Q52" s="189"/>
      <c r="R52" s="189"/>
      <c r="S52" s="148"/>
    </row>
    <row r="53" spans="1:19">
      <c r="A53" s="148"/>
      <c r="B53" s="149"/>
      <c r="C53" s="148"/>
      <c r="D53" s="148"/>
      <c r="E53" s="148"/>
      <c r="F53" s="149"/>
      <c r="G53" s="148"/>
      <c r="H53" s="148"/>
      <c r="I53" s="148"/>
      <c r="J53" s="181"/>
      <c r="K53" s="148"/>
      <c r="L53" s="148"/>
      <c r="M53" s="148"/>
      <c r="N53" s="148"/>
      <c r="O53" s="182"/>
      <c r="P53" s="148"/>
      <c r="Q53" s="189"/>
      <c r="R53" s="189"/>
      <c r="S53" s="148"/>
    </row>
    <row r="54" spans="1:19">
      <c r="A54" s="148"/>
      <c r="B54" s="149"/>
      <c r="C54" s="148"/>
      <c r="D54" s="148"/>
      <c r="E54" s="148"/>
      <c r="F54" s="149"/>
      <c r="G54" s="148"/>
      <c r="H54" s="148"/>
      <c r="I54" s="148"/>
      <c r="J54" s="181"/>
      <c r="K54" s="148"/>
      <c r="L54" s="148"/>
      <c r="M54" s="148"/>
      <c r="N54" s="148"/>
      <c r="O54" s="182"/>
      <c r="P54" s="148"/>
      <c r="Q54" s="189"/>
      <c r="R54" s="189"/>
      <c r="S54" s="148"/>
    </row>
    <row r="55" spans="1:19">
      <c r="A55" s="148"/>
      <c r="B55" s="149"/>
      <c r="C55" s="148"/>
      <c r="D55" s="148"/>
      <c r="E55" s="148"/>
      <c r="F55" s="149"/>
      <c r="G55" s="148"/>
      <c r="H55" s="148"/>
      <c r="I55" s="148"/>
      <c r="J55" s="181"/>
      <c r="K55" s="148"/>
      <c r="L55" s="148"/>
      <c r="M55" s="148"/>
      <c r="N55" s="148"/>
      <c r="O55" s="182"/>
      <c r="P55" s="148"/>
      <c r="Q55" s="189"/>
      <c r="R55" s="189"/>
      <c r="S55" s="148"/>
    </row>
    <row r="56" spans="1:19">
      <c r="A56" s="148"/>
      <c r="B56" s="149"/>
      <c r="C56" s="148"/>
      <c r="D56" s="148"/>
      <c r="E56" s="148"/>
      <c r="F56" s="149"/>
      <c r="G56" s="148"/>
      <c r="H56" s="148"/>
      <c r="I56" s="148"/>
      <c r="J56" s="181"/>
      <c r="K56" s="148"/>
      <c r="L56" s="148"/>
      <c r="M56" s="148"/>
      <c r="N56" s="148"/>
      <c r="O56" s="182"/>
      <c r="P56" s="148"/>
      <c r="Q56" s="189"/>
      <c r="R56" s="189"/>
      <c r="S56" s="148"/>
    </row>
    <row r="57" spans="1:19">
      <c r="A57" s="148"/>
      <c r="B57" s="149"/>
      <c r="C57" s="148"/>
      <c r="D57" s="148"/>
      <c r="E57" s="148"/>
      <c r="F57" s="149"/>
      <c r="G57" s="148"/>
      <c r="H57" s="148"/>
      <c r="I57" s="148"/>
      <c r="J57" s="181"/>
      <c r="K57" s="148"/>
      <c r="L57" s="148"/>
      <c r="M57" s="148"/>
      <c r="N57" s="148"/>
      <c r="O57" s="182"/>
      <c r="P57" s="148"/>
      <c r="Q57" s="189"/>
      <c r="R57" s="189"/>
      <c r="S57" s="148"/>
    </row>
    <row r="58" spans="1:19">
      <c r="A58" s="148"/>
      <c r="B58" s="149"/>
      <c r="C58" s="148"/>
      <c r="D58" s="148"/>
      <c r="E58" s="148"/>
      <c r="F58" s="149"/>
      <c r="G58" s="148"/>
      <c r="H58" s="148"/>
      <c r="I58" s="148"/>
      <c r="J58" s="181"/>
      <c r="K58" s="148"/>
      <c r="L58" s="148"/>
      <c r="M58" s="148"/>
      <c r="N58" s="148"/>
      <c r="O58" s="182"/>
      <c r="P58" s="148"/>
      <c r="Q58" s="189"/>
      <c r="R58" s="189"/>
      <c r="S58" s="148"/>
    </row>
  </sheetData>
  <sheetProtection selectLockedCells="1" selectUnlockedCells="1"/>
  <autoFilter ref="A2:X27">
    <extLst/>
  </autoFilter>
  <sortState ref="A28:X39">
    <sortCondition ref="C7:C16"/>
  </sortState>
  <phoneticPr fontId="24" type="noConversion"/>
  <pageMargins left="0.70763888888888904" right="0.70763888888888904" top="0.74791666666666701" bottom="0.74791666666666701" header="0.31388888888888899" footer="0.31388888888888899"/>
  <pageSetup paperSize="8" scale="35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X30"/>
  <sheetViews>
    <sheetView topLeftCell="A13" zoomScale="80" zoomScaleNormal="80" workbookViewId="0">
      <selection activeCell="O3" sqref="O3"/>
    </sheetView>
  </sheetViews>
  <sheetFormatPr defaultColWidth="21" defaultRowHeight="12.75"/>
  <cols>
    <col min="1" max="1" width="14.375" style="2" customWidth="1"/>
    <col min="2" max="2" width="10.625" style="3" customWidth="1"/>
    <col min="3" max="3" width="12.125" style="2" customWidth="1"/>
    <col min="4" max="4" width="14.75" style="2" customWidth="1"/>
    <col min="5" max="5" width="9.75" style="2" customWidth="1"/>
    <col min="6" max="6" width="32.25" style="3" customWidth="1"/>
    <col min="7" max="8" width="10.625" style="2" customWidth="1"/>
    <col min="9" max="9" width="8.125" style="2" customWidth="1"/>
    <col min="10" max="10" width="10.75" style="4" customWidth="1"/>
    <col min="11" max="11" width="9.625" style="2" customWidth="1"/>
    <col min="12" max="13" width="9.875" style="2" customWidth="1"/>
    <col min="14" max="14" width="10.875" style="2" customWidth="1"/>
    <col min="15" max="15" width="13.125" style="5" customWidth="1"/>
    <col min="16" max="16" width="11.125" style="2" customWidth="1"/>
    <col min="17" max="17" width="11.125" style="1" customWidth="1"/>
    <col min="18" max="18" width="16" style="1" customWidth="1"/>
    <col min="19" max="19" width="32" style="2" customWidth="1"/>
    <col min="20" max="20" width="30" style="6" customWidth="1"/>
    <col min="21" max="16384" width="21" style="3"/>
  </cols>
  <sheetData>
    <row r="1" spans="1:24" ht="22.5" customHeight="1">
      <c r="A1" s="7" t="s">
        <v>83</v>
      </c>
      <c r="B1" s="7"/>
      <c r="F1" s="8" t="s">
        <v>84</v>
      </c>
      <c r="N1" s="5"/>
      <c r="O1" s="2"/>
      <c r="P1" s="1"/>
      <c r="R1" s="2"/>
      <c r="S1" s="6"/>
      <c r="T1" s="3"/>
    </row>
    <row r="2" spans="1:24" ht="51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1" t="s">
        <v>7</v>
      </c>
      <c r="H2" s="14" t="s">
        <v>8</v>
      </c>
      <c r="I2" s="14" t="s">
        <v>9</v>
      </c>
      <c r="J2" s="39" t="s">
        <v>10</v>
      </c>
      <c r="K2" s="40" t="s">
        <v>11</v>
      </c>
      <c r="L2" s="40" t="s">
        <v>12</v>
      </c>
      <c r="M2" s="41" t="s">
        <v>13</v>
      </c>
      <c r="N2" s="42" t="s">
        <v>14</v>
      </c>
      <c r="O2" s="43" t="s">
        <v>15</v>
      </c>
      <c r="P2" s="44" t="s">
        <v>16</v>
      </c>
      <c r="Q2" s="44" t="s">
        <v>17</v>
      </c>
      <c r="R2" s="80" t="s">
        <v>18</v>
      </c>
      <c r="S2" s="81" t="s">
        <v>19</v>
      </c>
      <c r="T2" s="3"/>
    </row>
    <row r="3" spans="1:24" ht="46.35" customHeight="1">
      <c r="A3" s="15" t="s">
        <v>85</v>
      </c>
      <c r="B3" s="132">
        <v>43259</v>
      </c>
      <c r="C3" s="134" t="s">
        <v>86</v>
      </c>
      <c r="D3" s="134">
        <v>1802</v>
      </c>
      <c r="E3" s="135" t="s">
        <v>87</v>
      </c>
      <c r="F3" s="25" t="s">
        <v>88</v>
      </c>
      <c r="G3" s="100" t="s">
        <v>89</v>
      </c>
      <c r="H3" s="100">
        <v>43376</v>
      </c>
      <c r="I3" s="28" t="s">
        <v>25</v>
      </c>
      <c r="J3" s="150">
        <v>4816</v>
      </c>
      <c r="K3" s="151">
        <v>7.1</v>
      </c>
      <c r="L3" s="29">
        <f>+K3*J3</f>
        <v>34193.599999999999</v>
      </c>
      <c r="M3" s="152">
        <v>6.35</v>
      </c>
      <c r="N3" s="29">
        <f t="shared" ref="N3" si="0">+M3*J3</f>
        <v>30581.599999999999</v>
      </c>
      <c r="O3" s="153">
        <f t="shared" ref="O3" si="1">+K3-M3</f>
        <v>0.75</v>
      </c>
      <c r="P3" s="54">
        <f t="shared" ref="P3" si="2">+O3*J3</f>
        <v>3612</v>
      </c>
      <c r="Q3" s="183">
        <v>34193.599999999999</v>
      </c>
      <c r="R3" s="191" t="s">
        <v>39</v>
      </c>
      <c r="S3" s="83" t="s">
        <v>90</v>
      </c>
      <c r="T3" s="3"/>
    </row>
    <row r="4" spans="1:24" ht="46.35" customHeight="1">
      <c r="A4" s="15" t="s">
        <v>85</v>
      </c>
      <c r="B4" s="132">
        <v>43259</v>
      </c>
      <c r="C4" s="134" t="s">
        <v>91</v>
      </c>
      <c r="D4" s="30">
        <v>1805</v>
      </c>
      <c r="E4" s="135" t="s">
        <v>87</v>
      </c>
      <c r="F4" s="25" t="s">
        <v>88</v>
      </c>
      <c r="G4" s="100" t="s">
        <v>89</v>
      </c>
      <c r="H4" s="100">
        <v>43376</v>
      </c>
      <c r="I4" s="28" t="s">
        <v>25</v>
      </c>
      <c r="J4" s="58">
        <v>2107</v>
      </c>
      <c r="K4" s="29">
        <v>6.45</v>
      </c>
      <c r="L4" s="29">
        <f t="shared" ref="L4:L14" si="3">+K4*J4</f>
        <v>13590.15</v>
      </c>
      <c r="M4" s="152">
        <v>6.15</v>
      </c>
      <c r="N4" s="29">
        <f t="shared" ref="N4:N14" si="4">+M4*J4</f>
        <v>12958.05</v>
      </c>
      <c r="O4" s="153">
        <f t="shared" ref="O4:O14" si="5">+K4-M4</f>
        <v>0.3</v>
      </c>
      <c r="P4" s="54">
        <f t="shared" ref="P4:P14" si="6">+O4*J4</f>
        <v>632.1</v>
      </c>
      <c r="Q4" s="183">
        <v>13590.15</v>
      </c>
      <c r="R4" s="191" t="s">
        <v>39</v>
      </c>
      <c r="S4" s="83" t="s">
        <v>90</v>
      </c>
      <c r="T4" s="3"/>
      <c r="U4" s="84"/>
      <c r="V4" s="84"/>
      <c r="W4" s="84"/>
      <c r="X4" s="84"/>
    </row>
    <row r="5" spans="1:24" ht="46.35" customHeight="1">
      <c r="A5" s="15" t="s">
        <v>85</v>
      </c>
      <c r="B5" s="132">
        <v>43259</v>
      </c>
      <c r="C5" s="134" t="s">
        <v>91</v>
      </c>
      <c r="D5" s="30">
        <v>1805</v>
      </c>
      <c r="E5" s="135" t="s">
        <v>87</v>
      </c>
      <c r="F5" s="25" t="s">
        <v>88</v>
      </c>
      <c r="G5" s="100" t="s">
        <v>89</v>
      </c>
      <c r="H5" s="100">
        <v>43376</v>
      </c>
      <c r="I5" s="28" t="s">
        <v>25</v>
      </c>
      <c r="J5" s="58">
        <v>1806</v>
      </c>
      <c r="K5" s="29">
        <v>6.7</v>
      </c>
      <c r="L5" s="29">
        <f t="shared" ref="L5" si="7">+K5*J5</f>
        <v>12100.2</v>
      </c>
      <c r="M5" s="152">
        <v>6.4</v>
      </c>
      <c r="N5" s="29">
        <f t="shared" ref="N5" si="8">+M5*J5</f>
        <v>11558.4</v>
      </c>
      <c r="O5" s="153">
        <f t="shared" ref="O5" si="9">+K5-M5</f>
        <v>0.3</v>
      </c>
      <c r="P5" s="54">
        <f t="shared" ref="P5" si="10">+O5*J5</f>
        <v>541.79999999999995</v>
      </c>
      <c r="Q5" s="183">
        <v>12100.2</v>
      </c>
      <c r="R5" s="191" t="s">
        <v>39</v>
      </c>
      <c r="S5" s="83" t="s">
        <v>90</v>
      </c>
      <c r="T5" s="3"/>
      <c r="U5" s="84"/>
      <c r="V5" s="84"/>
      <c r="W5" s="84"/>
      <c r="X5" s="84"/>
    </row>
    <row r="6" spans="1:24" ht="46.35" customHeight="1">
      <c r="A6" s="15" t="s">
        <v>85</v>
      </c>
      <c r="B6" s="132">
        <v>43277</v>
      </c>
      <c r="C6" s="134" t="s">
        <v>92</v>
      </c>
      <c r="D6" s="30">
        <v>1806</v>
      </c>
      <c r="E6" s="135" t="s">
        <v>87</v>
      </c>
      <c r="F6" s="25" t="s">
        <v>93</v>
      </c>
      <c r="G6" s="100" t="s">
        <v>89</v>
      </c>
      <c r="H6" s="100">
        <v>43376</v>
      </c>
      <c r="I6" s="28" t="s">
        <v>25</v>
      </c>
      <c r="J6" s="58">
        <v>2702</v>
      </c>
      <c r="K6" s="29">
        <v>7.4</v>
      </c>
      <c r="L6" s="29">
        <f t="shared" si="3"/>
        <v>19994.8</v>
      </c>
      <c r="M6" s="152">
        <v>6.9</v>
      </c>
      <c r="N6" s="29">
        <f t="shared" si="4"/>
        <v>18643.8</v>
      </c>
      <c r="O6" s="153">
        <f t="shared" si="5"/>
        <v>0.5</v>
      </c>
      <c r="P6" s="54">
        <f t="shared" si="6"/>
        <v>1351</v>
      </c>
      <c r="Q6" s="183">
        <v>19994.8</v>
      </c>
      <c r="R6" s="191" t="s">
        <v>39</v>
      </c>
      <c r="S6" s="83" t="s">
        <v>90</v>
      </c>
      <c r="T6" s="3"/>
      <c r="U6" s="84"/>
      <c r="V6" s="84"/>
      <c r="W6" s="84"/>
      <c r="X6" s="84"/>
    </row>
    <row r="7" spans="1:24" ht="46.35" customHeight="1">
      <c r="A7" s="15" t="s">
        <v>94</v>
      </c>
      <c r="B7" s="132">
        <v>43305</v>
      </c>
      <c r="C7" s="134" t="s">
        <v>95</v>
      </c>
      <c r="D7" s="30">
        <v>561</v>
      </c>
      <c r="E7" s="135" t="s">
        <v>87</v>
      </c>
      <c r="F7" s="25" t="s">
        <v>96</v>
      </c>
      <c r="G7" s="100" t="s">
        <v>97</v>
      </c>
      <c r="H7" s="100">
        <v>43411</v>
      </c>
      <c r="I7" s="28" t="s">
        <v>77</v>
      </c>
      <c r="J7" s="58">
        <v>2880</v>
      </c>
      <c r="K7" s="29">
        <v>6.65</v>
      </c>
      <c r="L7" s="29">
        <f t="shared" ref="L7" si="11">+K7*J7</f>
        <v>19152</v>
      </c>
      <c r="M7" s="152">
        <v>6.45</v>
      </c>
      <c r="N7" s="29">
        <f t="shared" ref="N7" si="12">+M7*J7</f>
        <v>18576</v>
      </c>
      <c r="O7" s="153">
        <f t="shared" ref="O7" si="13">+K7-M7</f>
        <v>0.2</v>
      </c>
      <c r="P7" s="54">
        <f t="shared" ref="P7" si="14">+O7*J7</f>
        <v>576</v>
      </c>
      <c r="Q7" s="183">
        <v>19152</v>
      </c>
      <c r="R7" s="191" t="s">
        <v>26</v>
      </c>
      <c r="S7" s="83" t="s">
        <v>98</v>
      </c>
      <c r="T7" s="3"/>
      <c r="U7" s="84"/>
      <c r="V7" s="84"/>
      <c r="W7" s="84"/>
      <c r="X7" s="84"/>
    </row>
    <row r="8" spans="1:24" ht="46.35" customHeight="1">
      <c r="A8" s="15" t="s">
        <v>94</v>
      </c>
      <c r="B8" s="132">
        <v>43305</v>
      </c>
      <c r="C8" s="134" t="s">
        <v>95</v>
      </c>
      <c r="D8" s="30" t="s">
        <v>99</v>
      </c>
      <c r="E8" s="135" t="s">
        <v>87</v>
      </c>
      <c r="F8" s="25" t="s">
        <v>96</v>
      </c>
      <c r="G8" s="100" t="s">
        <v>97</v>
      </c>
      <c r="H8" s="100">
        <v>43411</v>
      </c>
      <c r="I8" s="28" t="s">
        <v>77</v>
      </c>
      <c r="J8" s="58">
        <v>2760</v>
      </c>
      <c r="K8" s="29">
        <v>7.15</v>
      </c>
      <c r="L8" s="29">
        <f t="shared" si="3"/>
        <v>19734</v>
      </c>
      <c r="M8" s="152">
        <v>6.95</v>
      </c>
      <c r="N8" s="29">
        <f t="shared" si="4"/>
        <v>19182</v>
      </c>
      <c r="O8" s="153">
        <f t="shared" si="5"/>
        <v>0.2</v>
      </c>
      <c r="P8" s="54">
        <f t="shared" si="6"/>
        <v>552</v>
      </c>
      <c r="Q8" s="183">
        <v>19734</v>
      </c>
      <c r="R8" s="191" t="s">
        <v>26</v>
      </c>
      <c r="S8" s="83" t="s">
        <v>98</v>
      </c>
      <c r="T8" s="3"/>
      <c r="U8" s="84"/>
      <c r="V8" s="84"/>
      <c r="W8" s="84"/>
      <c r="X8" s="84"/>
    </row>
    <row r="9" spans="1:24" ht="46.35" customHeight="1">
      <c r="A9" s="15" t="s">
        <v>94</v>
      </c>
      <c r="B9" s="132">
        <v>43305</v>
      </c>
      <c r="C9" s="134" t="s">
        <v>100</v>
      </c>
      <c r="D9" s="30">
        <v>2000</v>
      </c>
      <c r="E9" s="135" t="s">
        <v>87</v>
      </c>
      <c r="F9" s="25" t="s">
        <v>101</v>
      </c>
      <c r="G9" s="100" t="s">
        <v>97</v>
      </c>
      <c r="H9" s="100">
        <v>43411</v>
      </c>
      <c r="I9" s="28" t="s">
        <v>77</v>
      </c>
      <c r="J9" s="58">
        <v>1740</v>
      </c>
      <c r="K9" s="29">
        <v>7.15</v>
      </c>
      <c r="L9" s="29">
        <f t="shared" ref="L9" si="15">+K9*J9</f>
        <v>12441</v>
      </c>
      <c r="M9" s="152">
        <v>6.95</v>
      </c>
      <c r="N9" s="29">
        <f t="shared" ref="N9" si="16">+M9*J9</f>
        <v>12093</v>
      </c>
      <c r="O9" s="153">
        <f t="shared" ref="O9" si="17">+K9-M9</f>
        <v>0.2</v>
      </c>
      <c r="P9" s="54">
        <f t="shared" ref="P9" si="18">+O9*J9</f>
        <v>348</v>
      </c>
      <c r="Q9" s="183">
        <v>12441</v>
      </c>
      <c r="R9" s="191" t="s">
        <v>26</v>
      </c>
      <c r="S9" s="83" t="s">
        <v>98</v>
      </c>
      <c r="T9" s="84"/>
      <c r="U9" s="84"/>
      <c r="V9" s="84"/>
      <c r="W9" s="84"/>
      <c r="X9" s="84"/>
    </row>
    <row r="10" spans="1:24" ht="46.35" customHeight="1">
      <c r="A10" s="15" t="s">
        <v>94</v>
      </c>
      <c r="B10" s="132">
        <v>43305</v>
      </c>
      <c r="C10" s="134" t="s">
        <v>100</v>
      </c>
      <c r="D10" s="30" t="s">
        <v>102</v>
      </c>
      <c r="E10" s="135" t="s">
        <v>87</v>
      </c>
      <c r="F10" s="25" t="s">
        <v>101</v>
      </c>
      <c r="G10" s="100" t="s">
        <v>97</v>
      </c>
      <c r="H10" s="100">
        <v>43411</v>
      </c>
      <c r="I10" s="28" t="s">
        <v>77</v>
      </c>
      <c r="J10" s="58">
        <v>1740</v>
      </c>
      <c r="K10" s="29">
        <v>7.65</v>
      </c>
      <c r="L10" s="29">
        <f t="shared" si="3"/>
        <v>13311</v>
      </c>
      <c r="M10" s="152">
        <v>7.45</v>
      </c>
      <c r="N10" s="29">
        <f t="shared" si="4"/>
        <v>12963</v>
      </c>
      <c r="O10" s="153">
        <f t="shared" si="5"/>
        <v>0.2</v>
      </c>
      <c r="P10" s="54">
        <f t="shared" si="6"/>
        <v>348</v>
      </c>
      <c r="Q10" s="183">
        <v>13311</v>
      </c>
      <c r="R10" s="191" t="s">
        <v>26</v>
      </c>
      <c r="S10" s="83" t="s">
        <v>98</v>
      </c>
      <c r="T10" s="84"/>
      <c r="U10" s="84"/>
      <c r="V10" s="84"/>
      <c r="W10" s="84"/>
      <c r="X10" s="84"/>
    </row>
    <row r="11" spans="1:24" ht="46.35" customHeight="1">
      <c r="A11" s="15" t="s">
        <v>94</v>
      </c>
      <c r="B11" s="132">
        <v>43315</v>
      </c>
      <c r="C11" s="134" t="s">
        <v>103</v>
      </c>
      <c r="D11" s="30">
        <v>565</v>
      </c>
      <c r="E11" s="135" t="s">
        <v>87</v>
      </c>
      <c r="F11" s="25" t="s">
        <v>96</v>
      </c>
      <c r="G11" s="100" t="s">
        <v>97</v>
      </c>
      <c r="H11" s="100">
        <v>43411</v>
      </c>
      <c r="I11" s="28" t="s">
        <v>77</v>
      </c>
      <c r="J11" s="58">
        <v>600</v>
      </c>
      <c r="K11" s="29">
        <v>7</v>
      </c>
      <c r="L11" s="29">
        <f t="shared" ref="L11" si="19">+K11*J11</f>
        <v>4200</v>
      </c>
      <c r="M11" s="152">
        <v>6.8</v>
      </c>
      <c r="N11" s="29">
        <f t="shared" ref="N11" si="20">+M11*J11</f>
        <v>4080</v>
      </c>
      <c r="O11" s="153">
        <f t="shared" ref="O11" si="21">+K11-M11</f>
        <v>0.2</v>
      </c>
      <c r="P11" s="54">
        <f t="shared" ref="P11" si="22">+O11*J11</f>
        <v>120</v>
      </c>
      <c r="Q11" s="183">
        <v>4200</v>
      </c>
      <c r="R11" s="191" t="s">
        <v>26</v>
      </c>
      <c r="S11" s="83" t="s">
        <v>98</v>
      </c>
      <c r="T11" s="84"/>
      <c r="U11" s="84"/>
      <c r="V11" s="84"/>
      <c r="W11" s="84"/>
      <c r="X11" s="84"/>
    </row>
    <row r="12" spans="1:24" ht="46.35" customHeight="1">
      <c r="A12" s="15" t="s">
        <v>94</v>
      </c>
      <c r="B12" s="132">
        <v>43315</v>
      </c>
      <c r="C12" s="134" t="s">
        <v>103</v>
      </c>
      <c r="D12" s="30" t="s">
        <v>104</v>
      </c>
      <c r="E12" s="135" t="s">
        <v>87</v>
      </c>
      <c r="F12" s="25" t="s">
        <v>96</v>
      </c>
      <c r="G12" s="100" t="s">
        <v>97</v>
      </c>
      <c r="H12" s="100">
        <v>43411</v>
      </c>
      <c r="I12" s="28" t="s">
        <v>77</v>
      </c>
      <c r="J12" s="58">
        <v>600</v>
      </c>
      <c r="K12" s="29">
        <v>7.5</v>
      </c>
      <c r="L12" s="29">
        <f t="shared" si="3"/>
        <v>4500</v>
      </c>
      <c r="M12" s="152">
        <v>7.3</v>
      </c>
      <c r="N12" s="29">
        <f t="shared" si="4"/>
        <v>4380</v>
      </c>
      <c r="O12" s="153">
        <f t="shared" si="5"/>
        <v>0.2</v>
      </c>
      <c r="P12" s="54">
        <f t="shared" si="6"/>
        <v>120</v>
      </c>
      <c r="Q12" s="183">
        <v>4500</v>
      </c>
      <c r="R12" s="191" t="s">
        <v>26</v>
      </c>
      <c r="S12" s="83" t="s">
        <v>98</v>
      </c>
      <c r="T12" s="84"/>
      <c r="U12" s="84"/>
      <c r="V12" s="84"/>
      <c r="W12" s="84"/>
      <c r="X12" s="84"/>
    </row>
    <row r="13" spans="1:24" ht="46.35" customHeight="1">
      <c r="A13" s="15" t="s">
        <v>94</v>
      </c>
      <c r="B13" s="132">
        <v>43315</v>
      </c>
      <c r="C13" s="134" t="s">
        <v>105</v>
      </c>
      <c r="D13" s="30">
        <v>566</v>
      </c>
      <c r="E13" s="135" t="s">
        <v>87</v>
      </c>
      <c r="F13" s="25" t="s">
        <v>96</v>
      </c>
      <c r="G13" s="100" t="s">
        <v>97</v>
      </c>
      <c r="H13" s="100">
        <v>43411</v>
      </c>
      <c r="I13" s="28" t="s">
        <v>77</v>
      </c>
      <c r="J13" s="58">
        <v>600</v>
      </c>
      <c r="K13" s="29">
        <v>7</v>
      </c>
      <c r="L13" s="29">
        <f t="shared" ref="L13" si="23">+K13*J13</f>
        <v>4200</v>
      </c>
      <c r="M13" s="152">
        <v>6.8</v>
      </c>
      <c r="N13" s="29">
        <f t="shared" ref="N13" si="24">+M13*J13</f>
        <v>4080</v>
      </c>
      <c r="O13" s="153">
        <f t="shared" ref="O13" si="25">+K13-M13</f>
        <v>0.2</v>
      </c>
      <c r="P13" s="54">
        <f t="shared" ref="P13" si="26">+O13*J13</f>
        <v>120</v>
      </c>
      <c r="Q13" s="183">
        <v>4200</v>
      </c>
      <c r="R13" s="191" t="s">
        <v>26</v>
      </c>
      <c r="S13" s="83" t="s">
        <v>98</v>
      </c>
      <c r="T13" s="84"/>
      <c r="U13" s="84"/>
      <c r="V13" s="84"/>
      <c r="W13" s="84"/>
      <c r="X13" s="84"/>
    </row>
    <row r="14" spans="1:24" ht="46.35" customHeight="1">
      <c r="A14" s="15" t="s">
        <v>94</v>
      </c>
      <c r="B14" s="190">
        <v>43315</v>
      </c>
      <c r="C14" s="17" t="s">
        <v>105</v>
      </c>
      <c r="D14" s="23" t="s">
        <v>106</v>
      </c>
      <c r="E14" s="18" t="s">
        <v>87</v>
      </c>
      <c r="F14" s="25" t="s">
        <v>96</v>
      </c>
      <c r="G14" s="106" t="s">
        <v>97</v>
      </c>
      <c r="H14" s="106">
        <v>43411</v>
      </c>
      <c r="I14" s="20" t="s">
        <v>77</v>
      </c>
      <c r="J14" s="51">
        <v>600</v>
      </c>
      <c r="K14" s="21">
        <v>7.5</v>
      </c>
      <c r="L14" s="21">
        <f t="shared" si="3"/>
        <v>4500</v>
      </c>
      <c r="M14" s="47">
        <v>7.3</v>
      </c>
      <c r="N14" s="21">
        <f t="shared" si="4"/>
        <v>4380</v>
      </c>
      <c r="O14" s="49">
        <f t="shared" si="5"/>
        <v>0.2</v>
      </c>
      <c r="P14" s="57">
        <f t="shared" si="6"/>
        <v>120</v>
      </c>
      <c r="Q14" s="50">
        <v>4500</v>
      </c>
      <c r="R14" s="192" t="s">
        <v>26</v>
      </c>
      <c r="S14" s="83" t="s">
        <v>98</v>
      </c>
      <c r="T14" s="84"/>
      <c r="U14" s="84"/>
      <c r="V14" s="84"/>
      <c r="W14" s="84"/>
      <c r="X14" s="84"/>
    </row>
    <row r="15" spans="1:24" ht="33" customHeight="1">
      <c r="A15" s="21"/>
      <c r="B15" s="22"/>
      <c r="C15" s="23"/>
      <c r="D15" s="23"/>
      <c r="E15" s="23"/>
      <c r="F15" s="25"/>
      <c r="G15" s="23"/>
      <c r="H15" s="27"/>
      <c r="I15" s="28"/>
      <c r="J15" s="51"/>
      <c r="K15" s="21"/>
      <c r="L15" s="21"/>
      <c r="M15" s="55"/>
      <c r="N15" s="56"/>
      <c r="O15" s="21"/>
      <c r="P15" s="57"/>
      <c r="Q15" s="57"/>
      <c r="R15" s="21"/>
      <c r="S15" s="83"/>
      <c r="T15" s="84"/>
      <c r="U15" s="84"/>
      <c r="V15" s="84"/>
      <c r="W15" s="84"/>
      <c r="X15" s="84"/>
    </row>
    <row r="16" spans="1:24" ht="33" customHeight="1">
      <c r="A16" s="29"/>
      <c r="B16" s="22"/>
      <c r="C16" s="30"/>
      <c r="D16" s="30"/>
      <c r="E16" s="31"/>
      <c r="F16" s="32"/>
      <c r="G16" s="33"/>
      <c r="H16" s="34"/>
      <c r="I16" s="28"/>
      <c r="J16" s="58"/>
      <c r="K16" s="30"/>
      <c r="L16" s="29"/>
      <c r="M16" s="52"/>
      <c r="N16" s="53"/>
      <c r="O16" s="29"/>
      <c r="P16" s="54"/>
      <c r="Q16" s="54"/>
      <c r="R16" s="29"/>
      <c r="S16" s="86"/>
      <c r="T16" s="84"/>
      <c r="U16" s="84"/>
      <c r="V16" s="84"/>
      <c r="W16" s="84"/>
      <c r="X16" s="84"/>
    </row>
    <row r="17" spans="1:24" ht="33" customHeight="1">
      <c r="A17" s="29"/>
      <c r="B17" s="22"/>
      <c r="C17" s="30"/>
      <c r="D17" s="35"/>
      <c r="E17" s="35"/>
      <c r="F17" s="32"/>
      <c r="G17" s="30"/>
      <c r="H17" s="34"/>
      <c r="I17" s="28"/>
      <c r="J17" s="58"/>
      <c r="K17" s="59"/>
      <c r="L17" s="29"/>
      <c r="M17" s="52"/>
      <c r="N17" s="53"/>
      <c r="O17" s="29"/>
      <c r="P17" s="54"/>
      <c r="Q17" s="54"/>
      <c r="R17" s="29"/>
      <c r="S17" s="86"/>
      <c r="T17" s="84"/>
      <c r="U17" s="84"/>
      <c r="V17" s="84"/>
      <c r="W17" s="84"/>
      <c r="X17" s="84"/>
    </row>
    <row r="18" spans="1:24" ht="33" customHeight="1">
      <c r="A18" s="29"/>
      <c r="B18" s="22"/>
      <c r="C18" s="30"/>
      <c r="D18" s="30"/>
      <c r="E18" s="31"/>
      <c r="F18" s="32"/>
      <c r="G18" s="30"/>
      <c r="H18" s="30"/>
      <c r="I18" s="30"/>
      <c r="J18" s="58"/>
      <c r="K18" s="29"/>
      <c r="L18" s="29"/>
      <c r="M18" s="52"/>
      <c r="N18" s="53"/>
      <c r="O18" s="29"/>
      <c r="P18" s="54"/>
      <c r="Q18" s="54"/>
      <c r="R18" s="29"/>
      <c r="S18" s="87"/>
      <c r="T18" s="84"/>
      <c r="U18" s="84"/>
      <c r="V18" s="84"/>
      <c r="W18" s="84"/>
      <c r="X18" s="84"/>
    </row>
    <row r="19" spans="1:24" ht="28.5" customHeight="1">
      <c r="N19" s="5"/>
      <c r="O19" s="2"/>
      <c r="P19" s="1"/>
      <c r="R19" s="2"/>
      <c r="S19" s="6"/>
      <c r="T19" s="3"/>
    </row>
    <row r="20" spans="1:24">
      <c r="N20" s="5"/>
      <c r="O20" s="2"/>
      <c r="P20" s="1"/>
      <c r="R20" s="2"/>
      <c r="S20" s="6"/>
      <c r="T20" s="3"/>
    </row>
    <row r="21" spans="1:24">
      <c r="L21" s="60"/>
      <c r="M21" s="61"/>
      <c r="N21" s="60"/>
      <c r="O21" s="61"/>
      <c r="P21" s="61"/>
      <c r="R21" s="2"/>
      <c r="S21" s="6"/>
      <c r="T21" s="3"/>
    </row>
    <row r="22" spans="1:24" ht="14.25">
      <c r="A22" s="36"/>
      <c r="C22" s="36"/>
      <c r="D22" s="36"/>
      <c r="E22" s="36"/>
      <c r="F22" s="37"/>
      <c r="G22" s="36"/>
      <c r="H22" s="36"/>
      <c r="I22" s="36"/>
      <c r="J22" s="62"/>
      <c r="K22" s="63"/>
      <c r="L22" s="64" t="s">
        <v>27</v>
      </c>
      <c r="M22" s="65"/>
      <c r="N22" s="66"/>
      <c r="O22" s="67">
        <f>SUM(L3:L18)</f>
        <v>161916.75</v>
      </c>
      <c r="P22" s="3"/>
      <c r="Q22" s="3"/>
      <c r="R22" s="38"/>
      <c r="S22" s="36"/>
      <c r="T22" s="88"/>
      <c r="U22" s="37"/>
      <c r="V22" s="37"/>
    </row>
    <row r="23" spans="1:24" ht="14.25">
      <c r="A23" s="36"/>
      <c r="C23" s="36"/>
      <c r="D23" s="36"/>
      <c r="E23" s="36"/>
      <c r="F23" s="37"/>
      <c r="G23" s="36"/>
      <c r="H23" s="36"/>
      <c r="I23" s="36"/>
      <c r="J23" s="62"/>
      <c r="K23" s="63"/>
      <c r="L23" s="68" t="s">
        <v>28</v>
      </c>
      <c r="M23" s="69"/>
      <c r="N23" s="70"/>
      <c r="O23" s="71">
        <f>SUM(N3:N18)</f>
        <v>153475.85</v>
      </c>
      <c r="P23" s="72"/>
      <c r="Q23" s="72"/>
      <c r="R23" s="38"/>
      <c r="S23" s="36"/>
      <c r="T23" s="88"/>
      <c r="U23" s="37"/>
      <c r="V23" s="37"/>
    </row>
    <row r="24" spans="1:24" s="1" customFormat="1" ht="14.25">
      <c r="A24" s="36"/>
      <c r="C24" s="36"/>
      <c r="D24" s="36"/>
      <c r="E24" s="36"/>
      <c r="F24" s="38"/>
      <c r="G24" s="36"/>
      <c r="H24" s="36"/>
      <c r="I24" s="36"/>
      <c r="J24" s="62"/>
      <c r="K24" s="73"/>
      <c r="L24" s="68" t="s">
        <v>29</v>
      </c>
      <c r="M24" s="69"/>
      <c r="N24" s="70"/>
      <c r="O24" s="71">
        <f>SUM(P3:P18)</f>
        <v>8440.9</v>
      </c>
      <c r="R24" s="38"/>
      <c r="S24" s="36"/>
      <c r="T24" s="88"/>
      <c r="U24" s="38"/>
      <c r="V24" s="38"/>
    </row>
    <row r="25" spans="1:24" s="1" customFormat="1" ht="14.25">
      <c r="A25" s="36"/>
      <c r="C25" s="36"/>
      <c r="D25" s="36"/>
      <c r="E25" s="36"/>
      <c r="F25" s="38"/>
      <c r="G25" s="36"/>
      <c r="H25" s="36"/>
      <c r="I25" s="36"/>
      <c r="J25" s="62"/>
      <c r="K25" s="73"/>
      <c r="L25" s="74" t="s">
        <v>30</v>
      </c>
      <c r="M25" s="75"/>
      <c r="N25" s="76"/>
      <c r="O25" s="77">
        <f>SUM(Q3:Q18)</f>
        <v>161916.75</v>
      </c>
      <c r="R25" s="38"/>
      <c r="S25" s="36"/>
      <c r="T25" s="88"/>
      <c r="U25" s="38"/>
      <c r="V25" s="38"/>
    </row>
    <row r="26" spans="1:24">
      <c r="M26" s="78"/>
      <c r="N26" s="79"/>
    </row>
    <row r="28" spans="1:24">
      <c r="N28" s="36"/>
    </row>
    <row r="29" spans="1:24">
      <c r="N29" s="36"/>
    </row>
    <row r="30" spans="1:24">
      <c r="N30" s="36"/>
    </row>
  </sheetData>
  <sheetProtection selectLockedCells="1" selectUnlockedCells="1"/>
  <phoneticPr fontId="24" type="noConversion"/>
  <pageMargins left="0.70763888888888904" right="0.70763888888888904" top="0.74791666666666701" bottom="0.74791666666666701" header="0.31388888888888899" footer="0.31388888888888899"/>
  <pageSetup paperSize="8" scale="47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X25"/>
  <sheetViews>
    <sheetView workbookViewId="0">
      <pane ySplit="2" topLeftCell="A3" activePane="bottomLeft" state="frozen"/>
      <selection pane="bottomLeft" activeCell="G11" sqref="G11"/>
    </sheetView>
  </sheetViews>
  <sheetFormatPr defaultColWidth="21" defaultRowHeight="12.75"/>
  <cols>
    <col min="1" max="1" width="13.625" style="2" customWidth="1"/>
    <col min="2" max="2" width="9.625" style="3" customWidth="1"/>
    <col min="3" max="3" width="12.125" style="2" customWidth="1"/>
    <col min="4" max="4" width="14.75" style="2" customWidth="1"/>
    <col min="5" max="5" width="9.75" style="2" customWidth="1"/>
    <col min="6" max="6" width="32.25" style="3" customWidth="1"/>
    <col min="7" max="7" width="7.375" style="2" customWidth="1"/>
    <col min="8" max="8" width="8.875" style="2" customWidth="1"/>
    <col min="9" max="9" width="8.125" style="2" customWidth="1"/>
    <col min="10" max="10" width="10.75" style="4" customWidth="1"/>
    <col min="11" max="11" width="9.625" style="2" customWidth="1"/>
    <col min="12" max="13" width="9.875" style="2" customWidth="1"/>
    <col min="14" max="14" width="10.875" style="2" customWidth="1"/>
    <col min="15" max="15" width="12.25" style="5" customWidth="1"/>
    <col min="16" max="16" width="12.25" style="2" customWidth="1"/>
    <col min="17" max="17" width="12.25" style="1" customWidth="1"/>
    <col min="18" max="18" width="12.375" style="1" customWidth="1"/>
    <col min="19" max="19" width="14.375" style="2" customWidth="1"/>
    <col min="20" max="20" width="30" style="6" customWidth="1"/>
    <col min="21" max="16384" width="21" style="3"/>
  </cols>
  <sheetData>
    <row r="1" spans="1:24" ht="22.5" customHeight="1">
      <c r="A1" s="7" t="s">
        <v>151</v>
      </c>
      <c r="B1" s="7"/>
      <c r="F1" s="8" t="s">
        <v>152</v>
      </c>
      <c r="N1" s="5"/>
      <c r="O1" s="2"/>
      <c r="P1" s="1"/>
      <c r="R1" s="2"/>
      <c r="S1" s="6"/>
      <c r="T1" s="3"/>
    </row>
    <row r="2" spans="1:24" ht="51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1" t="s">
        <v>7</v>
      </c>
      <c r="H2" s="14" t="s">
        <v>8</v>
      </c>
      <c r="I2" s="14" t="s">
        <v>9</v>
      </c>
      <c r="J2" s="39" t="s">
        <v>10</v>
      </c>
      <c r="K2" s="40" t="s">
        <v>11</v>
      </c>
      <c r="L2" s="40" t="s">
        <v>12</v>
      </c>
      <c r="M2" s="41" t="s">
        <v>13</v>
      </c>
      <c r="N2" s="42" t="s">
        <v>14</v>
      </c>
      <c r="O2" s="43" t="s">
        <v>15</v>
      </c>
      <c r="P2" s="44" t="s">
        <v>16</v>
      </c>
      <c r="Q2" s="44" t="s">
        <v>17</v>
      </c>
      <c r="R2" s="80" t="s">
        <v>18</v>
      </c>
      <c r="S2" s="81" t="s">
        <v>19</v>
      </c>
      <c r="T2" s="3"/>
    </row>
    <row r="3" spans="1:24" ht="33" customHeight="1">
      <c r="A3" s="15"/>
      <c r="B3" s="16"/>
      <c r="C3" s="17"/>
      <c r="D3" s="17"/>
      <c r="E3" s="18"/>
      <c r="F3" s="19"/>
      <c r="G3" s="17"/>
      <c r="H3" s="20"/>
      <c r="I3" s="20"/>
      <c r="J3" s="45"/>
      <c r="K3" s="46"/>
      <c r="L3" s="46"/>
      <c r="M3" s="47"/>
      <c r="N3" s="48"/>
      <c r="O3" s="49"/>
      <c r="P3" s="50"/>
      <c r="Q3" s="50"/>
      <c r="R3" s="15"/>
      <c r="S3" s="82"/>
      <c r="T3" s="3"/>
    </row>
    <row r="4" spans="1:24" ht="33" customHeight="1">
      <c r="A4" s="21"/>
      <c r="B4" s="22"/>
      <c r="C4" s="23"/>
      <c r="D4" s="23"/>
      <c r="E4" s="24"/>
      <c r="F4" s="25"/>
      <c r="G4" s="26"/>
      <c r="H4" s="27"/>
      <c r="I4" s="28"/>
      <c r="J4" s="51"/>
      <c r="K4" s="29"/>
      <c r="L4" s="29"/>
      <c r="M4" s="52"/>
      <c r="N4" s="53"/>
      <c r="O4" s="29"/>
      <c r="P4" s="54"/>
      <c r="Q4" s="54"/>
      <c r="R4" s="21"/>
      <c r="S4" s="83"/>
      <c r="T4" s="3"/>
      <c r="U4" s="84"/>
      <c r="V4" s="84"/>
      <c r="W4" s="84"/>
      <c r="X4" s="84"/>
    </row>
    <row r="5" spans="1:24" ht="33" customHeight="1">
      <c r="A5" s="21"/>
      <c r="B5" s="22"/>
      <c r="C5" s="23"/>
      <c r="D5" s="23"/>
      <c r="E5" s="24"/>
      <c r="F5" s="25"/>
      <c r="G5" s="23"/>
      <c r="H5" s="28"/>
      <c r="I5" s="28"/>
      <c r="J5" s="51"/>
      <c r="K5" s="21"/>
      <c r="L5" s="21"/>
      <c r="M5" s="55"/>
      <c r="N5" s="56"/>
      <c r="O5" s="21"/>
      <c r="P5" s="57"/>
      <c r="Q5" s="57"/>
      <c r="R5" s="21"/>
      <c r="S5" s="83"/>
      <c r="T5" s="3"/>
      <c r="U5" s="84"/>
      <c r="V5" s="84"/>
      <c r="W5" s="84"/>
      <c r="X5" s="84"/>
    </row>
    <row r="6" spans="1:24" ht="33" customHeight="1">
      <c r="A6" s="21"/>
      <c r="B6" s="22"/>
      <c r="C6" s="23"/>
      <c r="D6" s="23"/>
      <c r="E6" s="24"/>
      <c r="F6" s="25"/>
      <c r="G6" s="23"/>
      <c r="H6" s="27"/>
      <c r="I6" s="28"/>
      <c r="J6" s="51"/>
      <c r="K6" s="21"/>
      <c r="L6" s="21"/>
      <c r="M6" s="55"/>
      <c r="N6" s="56"/>
      <c r="O6" s="21"/>
      <c r="P6" s="57"/>
      <c r="Q6" s="57"/>
      <c r="R6" s="21"/>
      <c r="S6" s="83"/>
      <c r="T6" s="3"/>
      <c r="U6" s="84"/>
      <c r="V6" s="84"/>
      <c r="W6" s="84"/>
      <c r="X6" s="84"/>
    </row>
    <row r="7" spans="1:24" ht="33" customHeight="1">
      <c r="A7" s="21"/>
      <c r="B7" s="22"/>
      <c r="C7" s="23"/>
      <c r="D7" s="23"/>
      <c r="E7" s="24"/>
      <c r="F7" s="25"/>
      <c r="G7" s="23"/>
      <c r="H7" s="27"/>
      <c r="I7" s="28"/>
      <c r="J7" s="51"/>
      <c r="K7" s="21"/>
      <c r="L7" s="21"/>
      <c r="M7" s="55"/>
      <c r="N7" s="56"/>
      <c r="O7" s="21"/>
      <c r="P7" s="57"/>
      <c r="Q7" s="57"/>
      <c r="R7" s="21"/>
      <c r="S7" s="85"/>
      <c r="T7" s="84"/>
      <c r="U7" s="84"/>
      <c r="V7" s="84"/>
      <c r="W7" s="84"/>
      <c r="X7" s="84"/>
    </row>
    <row r="8" spans="1:24" ht="33" customHeight="1">
      <c r="A8" s="21"/>
      <c r="B8" s="22"/>
      <c r="C8" s="23"/>
      <c r="D8" s="23"/>
      <c r="E8" s="23"/>
      <c r="F8" s="25"/>
      <c r="G8" s="23"/>
      <c r="H8" s="27"/>
      <c r="I8" s="28"/>
      <c r="J8" s="51"/>
      <c r="K8" s="21"/>
      <c r="L8" s="21"/>
      <c r="M8" s="55"/>
      <c r="N8" s="56"/>
      <c r="O8" s="21"/>
      <c r="P8" s="57"/>
      <c r="Q8" s="57"/>
      <c r="R8" s="21"/>
      <c r="S8" s="85"/>
      <c r="T8" s="84"/>
      <c r="U8" s="84"/>
      <c r="V8" s="84"/>
      <c r="W8" s="84"/>
      <c r="X8" s="84"/>
    </row>
    <row r="9" spans="1:24" ht="33" customHeight="1">
      <c r="A9" s="21"/>
      <c r="B9" s="22"/>
      <c r="C9" s="23"/>
      <c r="D9" s="23"/>
      <c r="E9" s="23"/>
      <c r="F9" s="25"/>
      <c r="G9" s="23"/>
      <c r="H9" s="27"/>
      <c r="I9" s="28"/>
      <c r="J9" s="51"/>
      <c r="K9" s="21"/>
      <c r="L9" s="21"/>
      <c r="M9" s="55"/>
      <c r="N9" s="56"/>
      <c r="O9" s="21"/>
      <c r="P9" s="57"/>
      <c r="Q9" s="57"/>
      <c r="R9" s="21"/>
      <c r="S9" s="83"/>
      <c r="T9" s="84"/>
      <c r="U9" s="84"/>
      <c r="V9" s="84"/>
      <c r="W9" s="84"/>
      <c r="X9" s="84"/>
    </row>
    <row r="10" spans="1:24" ht="33" customHeight="1">
      <c r="A10" s="21"/>
      <c r="B10" s="22"/>
      <c r="C10" s="23"/>
      <c r="D10" s="23"/>
      <c r="E10" s="23"/>
      <c r="F10" s="25"/>
      <c r="G10" s="23"/>
      <c r="H10" s="27"/>
      <c r="I10" s="28"/>
      <c r="J10" s="51"/>
      <c r="K10" s="21"/>
      <c r="L10" s="21"/>
      <c r="M10" s="55"/>
      <c r="N10" s="56"/>
      <c r="O10" s="21"/>
      <c r="P10" s="57"/>
      <c r="Q10" s="57"/>
      <c r="R10" s="21"/>
      <c r="S10" s="83"/>
      <c r="T10" s="84"/>
      <c r="U10" s="84"/>
      <c r="V10" s="84"/>
      <c r="W10" s="84"/>
      <c r="X10" s="84"/>
    </row>
    <row r="11" spans="1:24" ht="33" customHeight="1">
      <c r="A11" s="29"/>
      <c r="B11" s="22"/>
      <c r="C11" s="30"/>
      <c r="D11" s="30"/>
      <c r="E11" s="31"/>
      <c r="F11" s="32"/>
      <c r="G11" s="33"/>
      <c r="H11" s="34"/>
      <c r="I11" s="28"/>
      <c r="J11" s="58"/>
      <c r="K11" s="30"/>
      <c r="L11" s="29"/>
      <c r="M11" s="52"/>
      <c r="N11" s="53"/>
      <c r="O11" s="29"/>
      <c r="P11" s="54"/>
      <c r="Q11" s="54"/>
      <c r="R11" s="29"/>
      <c r="S11" s="86"/>
      <c r="T11" s="84"/>
      <c r="U11" s="84"/>
      <c r="V11" s="84"/>
      <c r="W11" s="84"/>
      <c r="X11" s="84"/>
    </row>
    <row r="12" spans="1:24" ht="33" customHeight="1">
      <c r="A12" s="29"/>
      <c r="B12" s="22"/>
      <c r="C12" s="30"/>
      <c r="D12" s="35"/>
      <c r="E12" s="35"/>
      <c r="F12" s="32"/>
      <c r="G12" s="30"/>
      <c r="H12" s="34"/>
      <c r="I12" s="28"/>
      <c r="J12" s="58"/>
      <c r="K12" s="59"/>
      <c r="L12" s="29"/>
      <c r="M12" s="52"/>
      <c r="N12" s="53"/>
      <c r="O12" s="29"/>
      <c r="P12" s="54"/>
      <c r="Q12" s="54"/>
      <c r="R12" s="29"/>
      <c r="S12" s="86"/>
      <c r="T12" s="84"/>
      <c r="U12" s="84"/>
      <c r="V12" s="84"/>
      <c r="W12" s="84"/>
      <c r="X12" s="84"/>
    </row>
    <row r="13" spans="1:24" ht="33" customHeight="1">
      <c r="A13" s="29"/>
      <c r="B13" s="22"/>
      <c r="C13" s="30"/>
      <c r="D13" s="30"/>
      <c r="E13" s="31"/>
      <c r="F13" s="32"/>
      <c r="G13" s="30"/>
      <c r="H13" s="30"/>
      <c r="I13" s="30"/>
      <c r="J13" s="58"/>
      <c r="K13" s="29"/>
      <c r="L13" s="29"/>
      <c r="M13" s="52"/>
      <c r="N13" s="53"/>
      <c r="O13" s="29"/>
      <c r="P13" s="54"/>
      <c r="Q13" s="54"/>
      <c r="R13" s="29"/>
      <c r="S13" s="87"/>
      <c r="T13" s="84"/>
      <c r="U13" s="84"/>
      <c r="V13" s="84"/>
      <c r="W13" s="84"/>
      <c r="X13" s="84"/>
    </row>
    <row r="14" spans="1:24" ht="28.5" customHeight="1">
      <c r="N14" s="5"/>
      <c r="O14" s="2"/>
      <c r="P14" s="1"/>
      <c r="R14" s="2"/>
      <c r="S14" s="6"/>
      <c r="T14" s="3"/>
    </row>
    <row r="15" spans="1:24">
      <c r="N15" s="5"/>
      <c r="O15" s="2"/>
      <c r="P15" s="1"/>
      <c r="R15" s="2"/>
      <c r="S15" s="6"/>
      <c r="T15" s="3"/>
    </row>
    <row r="16" spans="1:24">
      <c r="L16" s="60"/>
      <c r="M16" s="61"/>
      <c r="N16" s="60"/>
      <c r="O16" s="61"/>
      <c r="P16" s="61"/>
      <c r="R16" s="2"/>
      <c r="S16" s="6"/>
      <c r="T16" s="3"/>
    </row>
    <row r="17" spans="1:22" ht="14.25">
      <c r="A17" s="36"/>
      <c r="C17" s="36"/>
      <c r="D17" s="36"/>
      <c r="E17" s="36"/>
      <c r="F17" s="37"/>
      <c r="G17" s="36"/>
      <c r="H17" s="36"/>
      <c r="I17" s="36"/>
      <c r="J17" s="62"/>
      <c r="K17" s="63"/>
      <c r="L17" s="64" t="s">
        <v>27</v>
      </c>
      <c r="M17" s="65"/>
      <c r="N17" s="66"/>
      <c r="O17" s="67">
        <f>SUM(L3:L13)</f>
        <v>0</v>
      </c>
      <c r="P17" s="3"/>
      <c r="Q17" s="3"/>
      <c r="R17" s="38"/>
      <c r="S17" s="36"/>
      <c r="T17" s="88"/>
      <c r="U17" s="37"/>
      <c r="V17" s="37"/>
    </row>
    <row r="18" spans="1:22" ht="14.25">
      <c r="A18" s="36"/>
      <c r="C18" s="36"/>
      <c r="D18" s="36"/>
      <c r="E18" s="36"/>
      <c r="F18" s="37"/>
      <c r="G18" s="36"/>
      <c r="H18" s="36"/>
      <c r="I18" s="36"/>
      <c r="J18" s="62"/>
      <c r="K18" s="63"/>
      <c r="L18" s="68" t="s">
        <v>28</v>
      </c>
      <c r="M18" s="69"/>
      <c r="N18" s="70"/>
      <c r="O18" s="71">
        <f>SUM(N3:N13)</f>
        <v>0</v>
      </c>
      <c r="P18" s="72"/>
      <c r="Q18" s="72"/>
      <c r="R18" s="38"/>
      <c r="S18" s="36"/>
      <c r="T18" s="88"/>
      <c r="U18" s="37"/>
      <c r="V18" s="37"/>
    </row>
    <row r="19" spans="1:22" s="1" customFormat="1" ht="14.25">
      <c r="A19" s="36"/>
      <c r="C19" s="36"/>
      <c r="D19" s="36"/>
      <c r="E19" s="36"/>
      <c r="F19" s="38"/>
      <c r="G19" s="36"/>
      <c r="H19" s="36"/>
      <c r="I19" s="36"/>
      <c r="J19" s="62"/>
      <c r="K19" s="73"/>
      <c r="L19" s="68" t="s">
        <v>29</v>
      </c>
      <c r="M19" s="69"/>
      <c r="N19" s="70"/>
      <c r="O19" s="71">
        <f>SUM(P3:P13)</f>
        <v>0</v>
      </c>
      <c r="R19" s="38"/>
      <c r="S19" s="36"/>
      <c r="T19" s="88"/>
      <c r="U19" s="38"/>
      <c r="V19" s="38"/>
    </row>
    <row r="20" spans="1:22" s="1" customFormat="1" ht="14.25">
      <c r="A20" s="36"/>
      <c r="C20" s="36"/>
      <c r="D20" s="36"/>
      <c r="E20" s="36"/>
      <c r="F20" s="38"/>
      <c r="G20" s="36"/>
      <c r="H20" s="36"/>
      <c r="I20" s="36"/>
      <c r="J20" s="62"/>
      <c r="K20" s="73"/>
      <c r="L20" s="74" t="s">
        <v>30</v>
      </c>
      <c r="M20" s="75"/>
      <c r="N20" s="76"/>
      <c r="O20" s="77">
        <f>SUM(Q3:Q13)</f>
        <v>0</v>
      </c>
      <c r="R20" s="38"/>
      <c r="S20" s="36"/>
      <c r="T20" s="88"/>
      <c r="U20" s="38"/>
      <c r="V20" s="38"/>
    </row>
    <row r="21" spans="1:22">
      <c r="M21" s="78"/>
      <c r="N21" s="79"/>
    </row>
    <row r="23" spans="1:22">
      <c r="N23" s="36"/>
    </row>
    <row r="24" spans="1:22">
      <c r="N24" s="36"/>
    </row>
    <row r="25" spans="1:22">
      <c r="N25" s="36"/>
    </row>
  </sheetData>
  <sheetProtection selectLockedCells="1" selectUnlockedCells="1"/>
  <phoneticPr fontId="24" type="noConversion"/>
  <pageMargins left="0.70763888888888904" right="0.70763888888888904" top="0.74791666666666701" bottom="0.74791666666666701" header="0.31388888888888899" footer="0.31388888888888899"/>
  <pageSetup paperSize="8" scale="7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X25"/>
  <sheetViews>
    <sheetView workbookViewId="0">
      <pane ySplit="2" topLeftCell="A3" activePane="bottomLeft" state="frozen"/>
      <selection pane="bottomLeft" activeCell="A3" sqref="A3"/>
    </sheetView>
  </sheetViews>
  <sheetFormatPr defaultColWidth="21" defaultRowHeight="12.75"/>
  <cols>
    <col min="1" max="1" width="17.375" style="2" customWidth="1"/>
    <col min="2" max="2" width="9.625" style="3" customWidth="1"/>
    <col min="3" max="3" width="12.125" style="2" customWidth="1"/>
    <col min="4" max="4" width="14.75" style="2" customWidth="1"/>
    <col min="5" max="5" width="9.75" style="2" customWidth="1"/>
    <col min="6" max="6" width="32.25" style="3" customWidth="1"/>
    <col min="7" max="7" width="7.375" style="2" customWidth="1"/>
    <col min="8" max="8" width="8.875" style="2" customWidth="1"/>
    <col min="9" max="9" width="8.125" style="2" customWidth="1"/>
    <col min="10" max="10" width="10.75" style="4" customWidth="1"/>
    <col min="11" max="11" width="9.625" style="2" customWidth="1"/>
    <col min="12" max="13" width="9.875" style="2" customWidth="1"/>
    <col min="14" max="14" width="10.875" style="2" customWidth="1"/>
    <col min="15" max="15" width="12.125" style="5" customWidth="1"/>
    <col min="16" max="16" width="12.125" style="2" customWidth="1"/>
    <col min="17" max="17" width="12.125" style="1" customWidth="1"/>
    <col min="18" max="18" width="12.375" style="1" customWidth="1"/>
    <col min="19" max="19" width="14.375" style="2" customWidth="1"/>
    <col min="20" max="20" width="30" style="6" customWidth="1"/>
    <col min="21" max="16384" width="21" style="3"/>
  </cols>
  <sheetData>
    <row r="1" spans="1:24" ht="22.5" customHeight="1">
      <c r="A1" s="7" t="s">
        <v>213</v>
      </c>
      <c r="B1" s="7"/>
      <c r="F1" s="8" t="s">
        <v>214</v>
      </c>
      <c r="N1" s="5"/>
      <c r="O1" s="2"/>
      <c r="P1" s="1"/>
      <c r="R1" s="2"/>
      <c r="S1" s="6"/>
      <c r="T1" s="3"/>
    </row>
    <row r="2" spans="1:24" ht="51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1" t="s">
        <v>7</v>
      </c>
      <c r="H2" s="14" t="s">
        <v>8</v>
      </c>
      <c r="I2" s="14" t="s">
        <v>9</v>
      </c>
      <c r="J2" s="39" t="s">
        <v>10</v>
      </c>
      <c r="K2" s="40" t="s">
        <v>11</v>
      </c>
      <c r="L2" s="40" t="s">
        <v>12</v>
      </c>
      <c r="M2" s="41" t="s">
        <v>13</v>
      </c>
      <c r="N2" s="42" t="s">
        <v>14</v>
      </c>
      <c r="O2" s="43" t="s">
        <v>15</v>
      </c>
      <c r="P2" s="44" t="s">
        <v>16</v>
      </c>
      <c r="Q2" s="44" t="s">
        <v>17</v>
      </c>
      <c r="R2" s="80" t="s">
        <v>18</v>
      </c>
      <c r="S2" s="81" t="s">
        <v>19</v>
      </c>
      <c r="T2" s="3"/>
    </row>
    <row r="3" spans="1:24" ht="33" customHeight="1">
      <c r="A3" s="15"/>
      <c r="B3" s="16"/>
      <c r="C3" s="17"/>
      <c r="D3" s="17"/>
      <c r="E3" s="18"/>
      <c r="F3" s="19"/>
      <c r="G3" s="17"/>
      <c r="H3" s="20"/>
      <c r="I3" s="20"/>
      <c r="J3" s="45"/>
      <c r="K3" s="46"/>
      <c r="L3" s="46"/>
      <c r="M3" s="47"/>
      <c r="N3" s="48"/>
      <c r="O3" s="49"/>
      <c r="P3" s="50"/>
      <c r="Q3" s="50"/>
      <c r="R3" s="15"/>
      <c r="S3" s="82"/>
      <c r="T3" s="3"/>
    </row>
    <row r="4" spans="1:24" ht="33" customHeight="1">
      <c r="A4" s="21"/>
      <c r="B4" s="22"/>
      <c r="C4" s="23"/>
      <c r="D4" s="23"/>
      <c r="E4" s="24"/>
      <c r="F4" s="25"/>
      <c r="G4" s="26"/>
      <c r="H4" s="27"/>
      <c r="I4" s="28"/>
      <c r="J4" s="51"/>
      <c r="K4" s="29"/>
      <c r="L4" s="29"/>
      <c r="M4" s="52"/>
      <c r="N4" s="53"/>
      <c r="O4" s="29"/>
      <c r="P4" s="54"/>
      <c r="Q4" s="54"/>
      <c r="R4" s="21"/>
      <c r="S4" s="83"/>
      <c r="T4" s="3"/>
      <c r="U4" s="84"/>
      <c r="V4" s="84"/>
      <c r="W4" s="84"/>
      <c r="X4" s="84"/>
    </row>
    <row r="5" spans="1:24" ht="33" customHeight="1">
      <c r="A5" s="21"/>
      <c r="B5" s="22"/>
      <c r="C5" s="23"/>
      <c r="D5" s="23"/>
      <c r="E5" s="24"/>
      <c r="F5" s="25"/>
      <c r="G5" s="23"/>
      <c r="H5" s="28"/>
      <c r="I5" s="28"/>
      <c r="J5" s="51"/>
      <c r="K5" s="21"/>
      <c r="L5" s="21"/>
      <c r="M5" s="55"/>
      <c r="N5" s="56"/>
      <c r="O5" s="21"/>
      <c r="P5" s="57"/>
      <c r="Q5" s="57"/>
      <c r="R5" s="21"/>
      <c r="S5" s="83"/>
      <c r="T5" s="3"/>
      <c r="U5" s="84"/>
      <c r="V5" s="84"/>
      <c r="W5" s="84"/>
      <c r="X5" s="84"/>
    </row>
    <row r="6" spans="1:24" ht="33" customHeight="1">
      <c r="A6" s="21"/>
      <c r="B6" s="22"/>
      <c r="C6" s="23"/>
      <c r="D6" s="23"/>
      <c r="E6" s="24"/>
      <c r="F6" s="25"/>
      <c r="G6" s="23"/>
      <c r="H6" s="27"/>
      <c r="I6" s="28"/>
      <c r="J6" s="51"/>
      <c r="K6" s="21"/>
      <c r="L6" s="21"/>
      <c r="M6" s="55"/>
      <c r="N6" s="56"/>
      <c r="O6" s="21"/>
      <c r="P6" s="57"/>
      <c r="Q6" s="57"/>
      <c r="R6" s="21"/>
      <c r="S6" s="83"/>
      <c r="T6" s="3"/>
      <c r="U6" s="84"/>
      <c r="V6" s="84"/>
      <c r="W6" s="84"/>
      <c r="X6" s="84"/>
    </row>
    <row r="7" spans="1:24" ht="33" customHeight="1">
      <c r="A7" s="21"/>
      <c r="B7" s="22"/>
      <c r="C7" s="23"/>
      <c r="D7" s="23"/>
      <c r="E7" s="24"/>
      <c r="F7" s="25"/>
      <c r="G7" s="23"/>
      <c r="H7" s="27"/>
      <c r="I7" s="28"/>
      <c r="J7" s="51"/>
      <c r="K7" s="21"/>
      <c r="L7" s="21"/>
      <c r="M7" s="55"/>
      <c r="N7" s="56"/>
      <c r="O7" s="21"/>
      <c r="P7" s="57"/>
      <c r="Q7" s="57"/>
      <c r="R7" s="21"/>
      <c r="S7" s="85"/>
      <c r="T7" s="84"/>
      <c r="U7" s="84"/>
      <c r="V7" s="84"/>
      <c r="W7" s="84"/>
      <c r="X7" s="84"/>
    </row>
    <row r="8" spans="1:24" ht="33" customHeight="1">
      <c r="A8" s="21"/>
      <c r="B8" s="22"/>
      <c r="C8" s="23"/>
      <c r="D8" s="23"/>
      <c r="E8" s="23"/>
      <c r="F8" s="25"/>
      <c r="G8" s="23"/>
      <c r="H8" s="27"/>
      <c r="I8" s="28"/>
      <c r="J8" s="51"/>
      <c r="K8" s="21"/>
      <c r="L8" s="21"/>
      <c r="M8" s="55"/>
      <c r="N8" s="56"/>
      <c r="O8" s="21"/>
      <c r="P8" s="57"/>
      <c r="Q8" s="57"/>
      <c r="R8" s="21"/>
      <c r="S8" s="85"/>
      <c r="T8" s="84"/>
      <c r="U8" s="84"/>
      <c r="V8" s="84"/>
      <c r="W8" s="84"/>
      <c r="X8" s="84"/>
    </row>
    <row r="9" spans="1:24" ht="33" customHeight="1">
      <c r="A9" s="21"/>
      <c r="B9" s="22"/>
      <c r="C9" s="23"/>
      <c r="D9" s="23"/>
      <c r="E9" s="23"/>
      <c r="F9" s="25"/>
      <c r="G9" s="23"/>
      <c r="H9" s="27"/>
      <c r="I9" s="28"/>
      <c r="J9" s="51"/>
      <c r="K9" s="21"/>
      <c r="L9" s="21"/>
      <c r="M9" s="55"/>
      <c r="N9" s="56"/>
      <c r="O9" s="21"/>
      <c r="P9" s="57"/>
      <c r="Q9" s="57"/>
      <c r="R9" s="21"/>
      <c r="S9" s="83"/>
      <c r="T9" s="84"/>
      <c r="U9" s="84"/>
      <c r="V9" s="84"/>
      <c r="W9" s="84"/>
      <c r="X9" s="84"/>
    </row>
    <row r="10" spans="1:24" ht="33" customHeight="1">
      <c r="A10" s="21"/>
      <c r="B10" s="22"/>
      <c r="C10" s="23"/>
      <c r="D10" s="23"/>
      <c r="E10" s="23"/>
      <c r="F10" s="25"/>
      <c r="G10" s="23"/>
      <c r="H10" s="27"/>
      <c r="I10" s="28"/>
      <c r="J10" s="51"/>
      <c r="K10" s="21"/>
      <c r="L10" s="21"/>
      <c r="M10" s="55"/>
      <c r="N10" s="56"/>
      <c r="O10" s="21"/>
      <c r="P10" s="57"/>
      <c r="Q10" s="57"/>
      <c r="R10" s="21"/>
      <c r="S10" s="83"/>
      <c r="T10" s="84"/>
      <c r="U10" s="84"/>
      <c r="V10" s="84"/>
      <c r="W10" s="84"/>
      <c r="X10" s="84"/>
    </row>
    <row r="11" spans="1:24" ht="33" customHeight="1">
      <c r="A11" s="29"/>
      <c r="B11" s="22"/>
      <c r="C11" s="30"/>
      <c r="D11" s="30"/>
      <c r="E11" s="31"/>
      <c r="F11" s="32"/>
      <c r="G11" s="33"/>
      <c r="H11" s="34"/>
      <c r="I11" s="28"/>
      <c r="J11" s="58"/>
      <c r="K11" s="30"/>
      <c r="L11" s="29"/>
      <c r="M11" s="52"/>
      <c r="N11" s="53"/>
      <c r="O11" s="29"/>
      <c r="P11" s="54"/>
      <c r="Q11" s="54"/>
      <c r="R11" s="29"/>
      <c r="S11" s="86"/>
      <c r="T11" s="84"/>
      <c r="U11" s="84"/>
      <c r="V11" s="84"/>
      <c r="W11" s="84"/>
      <c r="X11" s="84"/>
    </row>
    <row r="12" spans="1:24" ht="33" customHeight="1">
      <c r="A12" s="29"/>
      <c r="B12" s="22"/>
      <c r="C12" s="30"/>
      <c r="D12" s="35"/>
      <c r="E12" s="35"/>
      <c r="F12" s="32"/>
      <c r="G12" s="30"/>
      <c r="H12" s="34"/>
      <c r="I12" s="28"/>
      <c r="J12" s="58"/>
      <c r="K12" s="59"/>
      <c r="L12" s="29"/>
      <c r="M12" s="52"/>
      <c r="N12" s="53"/>
      <c r="O12" s="29"/>
      <c r="P12" s="54"/>
      <c r="Q12" s="54"/>
      <c r="R12" s="29"/>
      <c r="S12" s="86"/>
      <c r="T12" s="84"/>
      <c r="U12" s="84"/>
      <c r="V12" s="84"/>
      <c r="W12" s="84"/>
      <c r="X12" s="84"/>
    </row>
    <row r="13" spans="1:24" ht="33" customHeight="1">
      <c r="A13" s="29"/>
      <c r="B13" s="22"/>
      <c r="C13" s="30"/>
      <c r="D13" s="30"/>
      <c r="E13" s="31"/>
      <c r="F13" s="32"/>
      <c r="G13" s="30"/>
      <c r="H13" s="30"/>
      <c r="I13" s="30"/>
      <c r="J13" s="58"/>
      <c r="K13" s="29"/>
      <c r="L13" s="29"/>
      <c r="M13" s="52"/>
      <c r="N13" s="53"/>
      <c r="O13" s="29"/>
      <c r="P13" s="54"/>
      <c r="Q13" s="54"/>
      <c r="R13" s="29"/>
      <c r="S13" s="87"/>
      <c r="T13" s="84"/>
      <c r="U13" s="84"/>
      <c r="V13" s="84"/>
      <c r="W13" s="84"/>
      <c r="X13" s="84"/>
    </row>
    <row r="14" spans="1:24" ht="28.5" customHeight="1">
      <c r="N14" s="5"/>
      <c r="O14" s="2"/>
      <c r="P14" s="1"/>
      <c r="R14" s="2"/>
      <c r="S14" s="6"/>
      <c r="T14" s="3"/>
    </row>
    <row r="15" spans="1:24">
      <c r="N15" s="5"/>
      <c r="O15" s="2"/>
      <c r="P15" s="1"/>
      <c r="R15" s="2"/>
      <c r="S15" s="6"/>
      <c r="T15" s="3"/>
    </row>
    <row r="16" spans="1:24">
      <c r="L16" s="60"/>
      <c r="M16" s="61"/>
      <c r="N16" s="60"/>
      <c r="O16" s="61"/>
      <c r="P16" s="61"/>
      <c r="R16" s="2"/>
      <c r="S16" s="6"/>
      <c r="T16" s="3"/>
    </row>
    <row r="17" spans="1:22" ht="14.25">
      <c r="A17" s="36"/>
      <c r="C17" s="36"/>
      <c r="D17" s="36"/>
      <c r="E17" s="36"/>
      <c r="F17" s="37"/>
      <c r="G17" s="36"/>
      <c r="H17" s="36"/>
      <c r="I17" s="36"/>
      <c r="J17" s="62"/>
      <c r="K17" s="63"/>
      <c r="L17" s="64" t="s">
        <v>27</v>
      </c>
      <c r="M17" s="65"/>
      <c r="N17" s="66"/>
      <c r="O17" s="67">
        <f>SUM(L3:L13)</f>
        <v>0</v>
      </c>
      <c r="P17" s="3"/>
      <c r="Q17" s="3"/>
      <c r="R17" s="38"/>
      <c r="S17" s="36"/>
      <c r="T17" s="88"/>
      <c r="U17" s="37"/>
      <c r="V17" s="37"/>
    </row>
    <row r="18" spans="1:22" ht="14.25">
      <c r="A18" s="36"/>
      <c r="C18" s="36"/>
      <c r="D18" s="36"/>
      <c r="E18" s="36"/>
      <c r="F18" s="37"/>
      <c r="G18" s="36"/>
      <c r="H18" s="36"/>
      <c r="I18" s="36"/>
      <c r="J18" s="62"/>
      <c r="K18" s="63"/>
      <c r="L18" s="68" t="s">
        <v>28</v>
      </c>
      <c r="M18" s="69"/>
      <c r="N18" s="70"/>
      <c r="O18" s="71">
        <f>SUM(N3:N13)</f>
        <v>0</v>
      </c>
      <c r="P18" s="72"/>
      <c r="Q18" s="72"/>
      <c r="R18" s="38"/>
      <c r="S18" s="36"/>
      <c r="T18" s="88"/>
      <c r="U18" s="37"/>
      <c r="V18" s="37"/>
    </row>
    <row r="19" spans="1:22" s="1" customFormat="1" ht="14.25">
      <c r="A19" s="36"/>
      <c r="C19" s="36"/>
      <c r="D19" s="36"/>
      <c r="E19" s="36"/>
      <c r="F19" s="38"/>
      <c r="G19" s="36"/>
      <c r="H19" s="36"/>
      <c r="I19" s="36"/>
      <c r="J19" s="62"/>
      <c r="K19" s="73"/>
      <c r="L19" s="68" t="s">
        <v>29</v>
      </c>
      <c r="M19" s="69"/>
      <c r="N19" s="70"/>
      <c r="O19" s="71">
        <f>SUM(P3:P13)</f>
        <v>0</v>
      </c>
      <c r="R19" s="38"/>
      <c r="S19" s="36"/>
      <c r="T19" s="88"/>
      <c r="U19" s="38"/>
      <c r="V19" s="38"/>
    </row>
    <row r="20" spans="1:22" s="1" customFormat="1" ht="14.25">
      <c r="A20" s="36"/>
      <c r="C20" s="36"/>
      <c r="D20" s="36"/>
      <c r="E20" s="36"/>
      <c r="F20" s="38"/>
      <c r="G20" s="36"/>
      <c r="H20" s="36"/>
      <c r="I20" s="36"/>
      <c r="J20" s="62"/>
      <c r="K20" s="73"/>
      <c r="L20" s="74" t="s">
        <v>30</v>
      </c>
      <c r="M20" s="75"/>
      <c r="N20" s="76"/>
      <c r="O20" s="77">
        <f>SUM(Q3:Q13)</f>
        <v>0</v>
      </c>
      <c r="R20" s="38"/>
      <c r="S20" s="36"/>
      <c r="T20" s="88"/>
      <c r="U20" s="38"/>
      <c r="V20" s="38"/>
    </row>
    <row r="21" spans="1:22">
      <c r="M21" s="78"/>
      <c r="N21" s="79"/>
    </row>
    <row r="23" spans="1:22">
      <c r="N23" s="36"/>
    </row>
    <row r="24" spans="1:22">
      <c r="N24" s="36"/>
    </row>
    <row r="25" spans="1:22">
      <c r="N25" s="36"/>
    </row>
  </sheetData>
  <sheetProtection selectLockedCells="1" selectUnlockedCells="1"/>
  <phoneticPr fontId="24" type="noConversion"/>
  <pageMargins left="0.70763888888888904" right="0.70763888888888904" top="0.74791666666666701" bottom="0.74791666666666701" header="0.31388888888888899" footer="0.31388888888888899"/>
  <pageSetup paperSize="8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Almost</vt:lpstr>
      <vt:lpstr>Hotline_Haband</vt:lpstr>
      <vt:lpstr>Hotline_Dr. Leonard</vt:lpstr>
      <vt:lpstr>Hotline_Base Sales</vt:lpstr>
      <vt:lpstr>RDG</vt:lpstr>
      <vt:lpstr>Notations</vt:lpstr>
      <vt:lpstr>G&amp;E</vt:lpstr>
      <vt:lpstr>MISS</vt:lpstr>
      <vt:lpstr>POOF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 Wong Dell 2016</dc:creator>
  <cp:lastModifiedBy>Administrator</cp:lastModifiedBy>
  <cp:lastPrinted>2019-04-17T08:18:49Z</cp:lastPrinted>
  <dcterms:created xsi:type="dcterms:W3CDTF">2018-10-12T00:58:00Z</dcterms:created>
  <dcterms:modified xsi:type="dcterms:W3CDTF">2019-04-25T03:16:13Z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