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785"/>
  </bookViews>
  <sheets>
    <sheet name="CHERRY" sheetId="1" r:id="rId1"/>
  </sheets>
  <definedNames>
    <definedName name="_xlnm._FilterDatabase" localSheetId="0" hidden="1">CHERRY!$A$2:$AA$2</definedName>
    <definedName name="_xlnm.Print_Titles" localSheetId="0">CHERRY!$2:$2</definedName>
  </definedNames>
  <calcPr calcId="125725"/>
</workbook>
</file>

<file path=xl/calcChain.xml><?xml version="1.0" encoding="utf-8"?>
<calcChain xmlns="http://schemas.openxmlformats.org/spreadsheetml/2006/main">
  <c r="N30" i="1"/>
  <c r="N29"/>
  <c r="N28"/>
  <c r="N27"/>
  <c r="N26"/>
  <c r="M26"/>
  <c r="N25"/>
  <c r="M25"/>
  <c r="N24"/>
  <c r="N23"/>
  <c r="N22"/>
  <c r="S21"/>
  <c r="N21"/>
  <c r="S20"/>
  <c r="N20"/>
  <c r="N19"/>
  <c r="S18"/>
  <c r="N18"/>
  <c r="N17"/>
  <c r="N16"/>
  <c r="S15"/>
  <c r="N15"/>
  <c r="N14"/>
  <c r="N13"/>
  <c r="N12"/>
  <c r="N10"/>
  <c r="N9"/>
  <c r="N8"/>
  <c r="N7"/>
  <c r="N6"/>
  <c r="S5"/>
  <c r="N5"/>
  <c r="S4"/>
  <c r="N4"/>
  <c r="S3"/>
  <c r="N3"/>
</calcChain>
</file>

<file path=xl/comments1.xml><?xml version="1.0" encoding="utf-8"?>
<comments xmlns="http://schemas.openxmlformats.org/spreadsheetml/2006/main">
  <authors>
    <author>Administrator</author>
  </authors>
  <commentList>
    <comment ref="M18" authorId="0">
      <text>
        <r>
          <rPr>
            <b/>
            <sz val="9"/>
            <rFont val="Tahoma"/>
            <family val="2"/>
          </rPr>
          <t>2018/12- 2019/1 SF COST</t>
        </r>
      </text>
    </comment>
    <comment ref="M20" authorId="0">
      <text>
        <r>
          <rPr>
            <b/>
            <sz val="9"/>
            <rFont val="Tahoma"/>
            <family val="2"/>
          </rPr>
          <t>2018/12- 2019/1 SF COST</t>
        </r>
      </text>
    </comment>
    <comment ref="M21" authorId="0">
      <text>
        <r>
          <rPr>
            <b/>
            <sz val="9"/>
            <rFont val="Tahoma"/>
            <family val="2"/>
          </rPr>
          <t>2018/12- 2019/1 SF COST</t>
        </r>
      </text>
    </comment>
    <comment ref="M22" authorId="0">
      <text>
        <r>
          <rPr>
            <b/>
            <sz val="9"/>
            <rFont val="Tahoma"/>
            <family val="2"/>
          </rPr>
          <t>2018/12- 2019/1 SF COST</t>
        </r>
      </text>
    </comment>
    <comment ref="M23" authorId="0">
      <text>
        <r>
          <rPr>
            <b/>
            <sz val="9"/>
            <rFont val="Tahoma"/>
            <family val="2"/>
          </rPr>
          <t xml:space="preserve">2018/12- 2019/1 SF COST:471.26+611.88+788.72+688.51
</t>
        </r>
      </text>
    </comment>
  </commentList>
</comments>
</file>

<file path=xl/sharedStrings.xml><?xml version="1.0" encoding="utf-8"?>
<sst xmlns="http://schemas.openxmlformats.org/spreadsheetml/2006/main" count="226" uniqueCount="152">
  <si>
    <t>针织部发货记录</t>
  </si>
  <si>
    <t>发票号</t>
  </si>
  <si>
    <t>合同号</t>
  </si>
  <si>
    <t>发货日期</t>
  </si>
  <si>
    <t>客户</t>
  </si>
  <si>
    <t>贸易方式</t>
  </si>
  <si>
    <t>数量</t>
  </si>
  <si>
    <t>总金额</t>
  </si>
  <si>
    <t>提单号</t>
  </si>
  <si>
    <t>柜型</t>
  </si>
  <si>
    <t>应付款日期</t>
  </si>
  <si>
    <t>扣吊牌</t>
  </si>
  <si>
    <t>其他</t>
  </si>
  <si>
    <t>应付金额</t>
  </si>
  <si>
    <t>付款日</t>
  </si>
  <si>
    <t>付款金额</t>
  </si>
  <si>
    <t>18PLT011</t>
  </si>
  <si>
    <t>2018T030</t>
  </si>
  <si>
    <t>PUL</t>
  </si>
  <si>
    <t>FOB</t>
  </si>
  <si>
    <t>AIR</t>
  </si>
  <si>
    <t>731-3635 1921</t>
  </si>
  <si>
    <t>wiring us$9437.29 dd 11/28/18</t>
  </si>
  <si>
    <t>Lillian 2018/9/6:应付金额正确</t>
  </si>
  <si>
    <t>18PLT012</t>
  </si>
  <si>
    <t>731-3635-3505</t>
  </si>
  <si>
    <t>wiring us$10607.56 dd 11/28/18</t>
  </si>
  <si>
    <t>18PLT013</t>
  </si>
  <si>
    <t>2018T038/2018T037/2018T039/2018T034/</t>
  </si>
  <si>
    <t>SEA</t>
  </si>
  <si>
    <t>TAYH8F409600</t>
  </si>
  <si>
    <t>1*45HQ+2*40HQ</t>
  </si>
  <si>
    <t>wiring us$208976.11 dd nov 28, 18. wiring us$9014.42 dd 12/3/18 wiring us$2342.86 dd 12/7/18</t>
  </si>
  <si>
    <t>balance us$11351.86 paid dec 17, 18</t>
  </si>
  <si>
    <t>Lillian 2018/12/14：扣除 DM#11820/11815 TTL $114.30; 再扣除 DM#911/912/913/915-72615-2018 &amp; DM#912-74542-2018 TTL $155.17， 应付金额为 $231685.25</t>
  </si>
  <si>
    <t>18PLT014</t>
  </si>
  <si>
    <t>2018T040</t>
  </si>
  <si>
    <t>ONEYTA8PUB00900A</t>
  </si>
  <si>
    <t>1*20GP+1*40HQ</t>
  </si>
  <si>
    <t>paid us$2342.86 dated dec 17.,18</t>
  </si>
  <si>
    <t>CHRIS 2018/10/29:应付金额正确</t>
  </si>
  <si>
    <t>2018T041/2018T029/2018T020/2018T021</t>
  </si>
  <si>
    <t>paid us$80004.58 dated dec 17, 18</t>
  </si>
  <si>
    <t>balance us$12,747.61 paid jan 08, 19</t>
  </si>
  <si>
    <t>Lillian 2018/10/27:应付金额正确</t>
  </si>
  <si>
    <t>18PLT017</t>
  </si>
  <si>
    <t>2018T045/046/047</t>
  </si>
  <si>
    <t>ONEYTA8PUB082300</t>
  </si>
  <si>
    <t>1*40GP</t>
  </si>
  <si>
    <t>paid us$117,742.11 dd jan 08,19</t>
  </si>
  <si>
    <t>balance us$3,773.88 paid jan 18,19</t>
  </si>
  <si>
    <t>18PLT017-2</t>
  </si>
  <si>
    <t>2018T045</t>
  </si>
  <si>
    <t>FEDEX</t>
  </si>
  <si>
    <t>paid $1338.20 dd jan 18,19</t>
  </si>
  <si>
    <t xml:space="preserve"> </t>
  </si>
  <si>
    <t>Lillian 2018/11/5:应付金额正确</t>
  </si>
  <si>
    <t>18PLT019</t>
  </si>
  <si>
    <t>2018T044/2018T046</t>
  </si>
  <si>
    <t>SHLAX1810050</t>
  </si>
  <si>
    <t>LCL</t>
  </si>
  <si>
    <t>paid $4543.81 dd jan 18,19</t>
  </si>
  <si>
    <t>PAID BAL $15353.88 JAN 29, 19</t>
  </si>
  <si>
    <t>18PLT020</t>
  </si>
  <si>
    <t>2018T049/051</t>
  </si>
  <si>
    <t>TAYH8H794100</t>
  </si>
  <si>
    <t>1*40HQ</t>
  </si>
  <si>
    <t>PAID US$71117.99 JAN 29, 19. paid us$31567.85 dd 1/31/19. paid us$3957.80 dd feb 08,19</t>
  </si>
  <si>
    <t>paid US$6720.25 FEB 13,19</t>
  </si>
  <si>
    <t>Lillian 2019/1/30：货款金额按照PO应为 $113377.24， 扣除 DM#920-72615-2018/920-74542-2018 TTL $13.35,应付金额为 $113363.89</t>
  </si>
  <si>
    <t>2018T040/048</t>
  </si>
  <si>
    <t>paid US$1182.518 FEB 13,19</t>
  </si>
  <si>
    <t>paid US$13866.252 FEB 14,19</t>
  </si>
  <si>
    <t>chris 2018/12/11：应付金额正确</t>
  </si>
  <si>
    <t>2018T043</t>
  </si>
  <si>
    <t>paid US$13543.20 FEB 14,19</t>
  </si>
  <si>
    <t>Lillian 2018/12/10：应付金额正确</t>
  </si>
  <si>
    <t>18PLT021</t>
  </si>
  <si>
    <t>2018T050/052/053/054/056</t>
  </si>
  <si>
    <t>TAYH8J593500</t>
  </si>
  <si>
    <t>paid $21181.43 FEB 14,19; paid $13573.84 FEB 20,19: paid $51842.42 FEB 28 2019;paid $5333.38 on 3/13; paid $7146 on 3/19</t>
  </si>
  <si>
    <t>paid US$5593.31 on MAR 21 2019</t>
  </si>
  <si>
    <t>Lillian 2018/12/20：应付金额正确,请从此票开始，直接付给威海威百;5/7liang:应付金额：USD104670.38 (扣除律师费/商业登记/现金等费用2033.83-329.03-20000=实际付USD5333.38)</t>
  </si>
  <si>
    <t>18PLT022</t>
  </si>
  <si>
    <t>2018T057/2018T059/2018T062</t>
  </si>
  <si>
    <t>TAYH8K006200</t>
  </si>
  <si>
    <t>paid $57439.65 on MAR 21 2019;paid:$36290.76 on MAR25 2019;</t>
  </si>
  <si>
    <t xml:space="preserve">payment $14814.43 ON MAY 6 2019 </t>
  </si>
  <si>
    <t xml:space="preserve">Lillian 2019/1/22：应付金额正确 3/25Liang: as per buyer hold payment for star print ground doesn't match the approval color 5/6LIANG:客人CB USD10000应付金额：USD108544.84 </t>
  </si>
  <si>
    <t>18PLT023</t>
  </si>
  <si>
    <t>MATS8244551000</t>
  </si>
  <si>
    <t>1*20GP</t>
  </si>
  <si>
    <t>paid $34553.61 on MAR25 2019</t>
  </si>
  <si>
    <t>PAID $19572.55 ON APR 3 2019</t>
  </si>
  <si>
    <t>Lillian 2019/1/22：应付金额正确</t>
  </si>
  <si>
    <t>19PLT001</t>
  </si>
  <si>
    <t>2018T043/2018T048</t>
  </si>
  <si>
    <t>TAYH9A355200</t>
  </si>
  <si>
    <t>2/40HQ</t>
  </si>
  <si>
    <t>PAID $290.98 ON APR3 2019</t>
  </si>
  <si>
    <t>paid $26530.49 on APR11 2019</t>
  </si>
  <si>
    <t>chris 2019/2/12：应付金额正确</t>
  </si>
  <si>
    <t>2019T003/2019T004/2019T005/2019T001/2019T002/2018T043/2018T055/2018T058/2018T060/2018T064/2018T043</t>
  </si>
  <si>
    <t>paid $194290.88 on Apr11 2019,paid $44739.16 on APR 16 2019; paid $16406.58on APR17 2019;paid $7870.09 on5/2/2019</t>
  </si>
  <si>
    <t>6/13 REV BALANCE: $3451.05</t>
  </si>
  <si>
    <r>
      <rPr>
        <sz val="10"/>
        <rFont val="Arial Unicode MS"/>
        <charset val="134"/>
      </rPr>
      <t xml:space="preserve">Lillian 2019/2/11：货款金额按照PO应为 $274210.62 ;5/2 liang: 
-dn#12425-USD1000+fty inspection:USD900.00-19SW003/009 REUNITE commUSD6881.60
应付金额为USD267229.02 </t>
    </r>
    <r>
      <rPr>
        <sz val="10"/>
        <color rgb="FFFF0000"/>
        <rFont val="Arial Unicode MS"/>
        <charset val="134"/>
      </rPr>
      <t>6/13 LIANG 付款金额修改267229.02-SF 471.26调到23行 =266757.76</t>
    </r>
  </si>
  <si>
    <t>LIANG 4/17 PAID FTY INSPECTION USD900??</t>
  </si>
  <si>
    <t>19PLT002</t>
  </si>
  <si>
    <t>2019T006</t>
  </si>
  <si>
    <t>TAYH9A889700</t>
  </si>
  <si>
    <t>PAID $9603.79 ON 6/12</t>
  </si>
  <si>
    <t>2019T009/2019T012/2019T007/2019T006/2019T064/2019T061</t>
  </si>
  <si>
    <r>
      <rPr>
        <sz val="10"/>
        <rFont val="Arial Unicode MS"/>
        <charset val="134"/>
      </rPr>
      <t>PAID $11923.65 ON MAY 17 2019;PAID $45395.20 ON MAY 20; PAID $57436.01 ON JUN4 2019；</t>
    </r>
    <r>
      <rPr>
        <sz val="10"/>
        <color rgb="FFFF0000"/>
        <rFont val="Arial Unicode MS"/>
        <charset val="134"/>
      </rPr>
      <t xml:space="preserve">PAID$ </t>
    </r>
    <r>
      <rPr>
        <sz val="10"/>
        <color rgb="FFFF0000"/>
        <rFont val="Arial Unicode MS"/>
        <charset val="134"/>
      </rPr>
      <t>7149.75</t>
    </r>
    <r>
      <rPr>
        <sz val="10"/>
        <color rgb="FFFF0000"/>
        <rFont val="Arial Unicode MS"/>
        <charset val="134"/>
      </rPr>
      <t xml:space="preserve"> ON 6/12 PAID </t>
    </r>
  </si>
  <si>
    <t>PAID$11014.72  ON 6/14 BALANCE$629.3</t>
  </si>
  <si>
    <r>
      <rPr>
        <sz val="10"/>
        <rFont val="Arial Unicode MS"/>
        <charset val="134"/>
      </rPr>
      <t>5/6 LIANG 付款金额OK ;5/20 liang 减去MATSON 差额USD1700 减去REUNITED 19sw010/11 佣金USD2640 应付金额USD134160.51</t>
    </r>
    <r>
      <rPr>
        <sz val="10"/>
        <color rgb="FFFF0000"/>
        <rFont val="Arial Unicode MS"/>
        <charset val="134"/>
      </rPr>
      <t>6/13 liangSF费611.88调到23行 应付金额$133548.63</t>
    </r>
  </si>
  <si>
    <t>inna /emily:6/5 付款金额/应付金额正确 , inna/emily 6/10 付款金额正确 inna/emily 6/14 付款金额正确</t>
  </si>
  <si>
    <t>19PLT003</t>
  </si>
  <si>
    <t>2019T005/2019T010/2019T007/2018T064</t>
  </si>
  <si>
    <t>MATS5242518000</t>
  </si>
  <si>
    <r>
      <rPr>
        <sz val="10"/>
        <rFont val="Arial Unicode MS"/>
        <charset val="134"/>
      </rPr>
      <t>PAID$14288.76ON MAY 20;PAID $36723.79 ON JUN4 2019;</t>
    </r>
    <r>
      <rPr>
        <sz val="10"/>
        <color rgb="FFFF0000"/>
        <rFont val="Arial Unicode MS"/>
        <charset val="134"/>
      </rPr>
      <t>PAID $12</t>
    </r>
    <r>
      <rPr>
        <sz val="10"/>
        <color rgb="FFFF0000"/>
        <rFont val="Arial Unicode MS"/>
        <charset val="134"/>
      </rPr>
      <t>647.90</t>
    </r>
    <r>
      <rPr>
        <sz val="10"/>
        <color rgb="FFFF0000"/>
        <rFont val="Arial Unicode MS"/>
        <charset val="134"/>
      </rPr>
      <t xml:space="preserve"> ON 6/12  </t>
    </r>
  </si>
  <si>
    <r>
      <rPr>
        <sz val="10"/>
        <rFont val="Arial Unicode MS"/>
        <charset val="134"/>
      </rPr>
      <t>5/6 LIANG 付款金额OK 6/4 减去REUNITED-014/017佣金$9040.4 应付金额$64449.17；</t>
    </r>
    <r>
      <rPr>
        <sz val="10"/>
        <color rgb="FFFF0000"/>
        <rFont val="Arial Unicode MS"/>
        <charset val="134"/>
      </rPr>
      <t>6/13 LIANG 将SF金额788.72调到23行 付款金额$63660.45</t>
    </r>
  </si>
  <si>
    <t>inna /emily:6/5 付款金额/应付金额正确 , inna/emily 6/10 付款金额正确</t>
  </si>
  <si>
    <t>19PLT005</t>
  </si>
  <si>
    <t>2019T020/2019T016/2019T013/2019T014/2019T017</t>
  </si>
  <si>
    <t>TAYH9D093400</t>
  </si>
  <si>
    <r>
      <rPr>
        <sz val="10"/>
        <color indexed="8"/>
        <rFont val="Arial Unicode MS"/>
        <charset val="134"/>
      </rPr>
      <t>5/6 LIANG 付款金额OK</t>
    </r>
    <r>
      <rPr>
        <sz val="10"/>
        <color rgb="FFFF0000"/>
        <rFont val="Arial Unicode MS"/>
        <charset val="134"/>
      </rPr>
      <t xml:space="preserve"> 6/13 LIANG 将SF金额688.51调到23行 付款金额 $99903.89 </t>
    </r>
  </si>
  <si>
    <t>inna /emily:6/5 应付金额正确</t>
  </si>
  <si>
    <t>2018/12- 2019/1 SF COST</t>
  </si>
  <si>
    <t>PAID $2560.37 ON 6/12</t>
  </si>
  <si>
    <t>19PLT006</t>
  </si>
  <si>
    <t>2019T018</t>
  </si>
  <si>
    <t>731925708000800</t>
  </si>
  <si>
    <t>5/6 LIANG 付款金额OK</t>
  </si>
  <si>
    <t>SF COST FOR FEB-MAR2019</t>
  </si>
  <si>
    <t>PIAD $2371.94 ON 5/20</t>
  </si>
  <si>
    <t xml:space="preserve">5/6 LIANG 付款金额OK </t>
  </si>
  <si>
    <t>SF COST FOR APR 2019</t>
  </si>
  <si>
    <t>PAID 851.49 ON 6/12</t>
  </si>
  <si>
    <t xml:space="preserve"> inna/emily 6/10 付款金额正确</t>
  </si>
  <si>
    <t>19PLT007</t>
  </si>
  <si>
    <t>2019T25</t>
  </si>
  <si>
    <t>NH8506</t>
  </si>
  <si>
    <t>19PLT008</t>
  </si>
  <si>
    <t>2019T015</t>
  </si>
  <si>
    <t>MATS8139946004</t>
  </si>
  <si>
    <t>19PLT009</t>
  </si>
  <si>
    <t>2019T017/2019T018/2019T019</t>
  </si>
  <si>
    <t>5/7/2019</t>
  </si>
  <si>
    <t>TAYH9C936200</t>
  </si>
  <si>
    <t>6/12 LIANG 付款金额OK</t>
  </si>
  <si>
    <t>SF COST FOR MAY 2019</t>
  </si>
  <si>
    <t xml:space="preserve">5/6 LIANG BD7 付款金额OK 6/14 CHRIS 付款金额OK </t>
    <phoneticPr fontId="12" type="noConversion"/>
  </si>
</sst>
</file>

<file path=xl/styles.xml><?xml version="1.0" encoding="utf-8"?>
<styleSheet xmlns="http://schemas.openxmlformats.org/spreadsheetml/2006/main">
  <numFmts count="5">
    <numFmt numFmtId="178" formatCode="&quot;US$&quot;#,##0.00;\-&quot;US$&quot;#,##0.00"/>
    <numFmt numFmtId="179" formatCode="&quot;US$&quot;#,##0.00_);[Red]\(&quot;US$&quot;#,##0.00\)"/>
    <numFmt numFmtId="180" formatCode="#&quot;PCS&quot;"/>
    <numFmt numFmtId="181" formatCode="#.##&quot;PCS&quot;"/>
    <numFmt numFmtId="182" formatCode="0.00_ "/>
  </numFmts>
  <fonts count="13">
    <font>
      <sz val="11"/>
      <color indexed="8"/>
      <name val="宋体"/>
      <charset val="134"/>
    </font>
    <font>
      <sz val="12"/>
      <color indexed="8"/>
      <name val="Arial Unicode MS"/>
      <charset val="134"/>
    </font>
    <font>
      <sz val="10"/>
      <color indexed="8"/>
      <name val="Arial Unicode MS"/>
      <charset val="134"/>
    </font>
    <font>
      <sz val="11"/>
      <color indexed="8"/>
      <name val="Arial Unicode MS"/>
      <charset val="134"/>
    </font>
    <font>
      <sz val="28"/>
      <color indexed="8"/>
      <name val="Arial Unicode MS"/>
      <charset val="134"/>
    </font>
    <font>
      <sz val="10"/>
      <name val="Arial Unicode MS"/>
      <charset val="134"/>
    </font>
    <font>
      <sz val="10"/>
      <color rgb="FFFF0000"/>
      <name val="Arial Unicode MS"/>
      <charset val="134"/>
    </font>
    <font>
      <sz val="10"/>
      <color indexed="8"/>
      <name val="Arial Unicode MS"/>
      <charset val="134"/>
    </font>
    <font>
      <sz val="10"/>
      <name val="Arial Unicode MS"/>
      <charset val="134"/>
    </font>
    <font>
      <sz val="10"/>
      <color rgb="FFFF0000"/>
      <name val="Arial Unicode MS"/>
      <charset val="134"/>
    </font>
    <font>
      <sz val="10"/>
      <color theme="0"/>
      <name val="Arial Unicode MS"/>
      <charset val="134"/>
    </font>
    <font>
      <b/>
      <sz val="9"/>
      <name val="Tahoma"/>
      <family val="2"/>
    </font>
    <font>
      <sz val="9"/>
      <name val="宋体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9" fontId="3" fillId="0" borderId="0" xfId="0" applyNumberFormat="1" applyFont="1">
      <alignment vertical="center"/>
    </xf>
    <xf numFmtId="179" fontId="3" fillId="0" borderId="0" xfId="0" applyNumberFormat="1" applyFont="1" applyAlignment="1">
      <alignment horizontal="center" vertical="center"/>
    </xf>
    <xf numFmtId="179" fontId="3" fillId="2" borderId="0" xfId="0" applyNumberFormat="1" applyFont="1" applyFill="1">
      <alignment vertical="center"/>
    </xf>
    <xf numFmtId="178" fontId="3" fillId="0" borderId="0" xfId="0" applyNumberFormat="1" applyFo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9" fontId="1" fillId="3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/>
    </xf>
    <xf numFmtId="180" fontId="2" fillId="0" borderId="6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80" fontId="2" fillId="0" borderId="5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17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80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79" fontId="1" fillId="2" borderId="3" xfId="0" applyNumberFormat="1" applyFont="1" applyFill="1" applyBorder="1" applyAlignment="1">
      <alignment horizontal="center" vertical="center" wrapText="1"/>
    </xf>
    <xf numFmtId="178" fontId="1" fillId="3" borderId="3" xfId="0" applyNumberFormat="1" applyFont="1" applyFill="1" applyBorder="1" applyAlignment="1">
      <alignment horizontal="center" vertical="center" wrapText="1"/>
    </xf>
    <xf numFmtId="179" fontId="2" fillId="2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79" fontId="2" fillId="5" borderId="6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79" fontId="5" fillId="0" borderId="6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178" fontId="6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9" fontId="2" fillId="2" borderId="0" xfId="0" applyNumberFormat="1" applyFont="1" applyFill="1">
      <alignment vertical="center"/>
    </xf>
    <xf numFmtId="0" fontId="2" fillId="7" borderId="0" xfId="0" applyFont="1" applyFill="1">
      <alignment vertical="center"/>
    </xf>
    <xf numFmtId="178" fontId="2" fillId="0" borderId="0" xfId="0" applyNumberFormat="1" applyFont="1">
      <alignment vertical="center"/>
    </xf>
    <xf numFmtId="0" fontId="2" fillId="8" borderId="0" xfId="0" applyFont="1" applyFill="1">
      <alignment vertical="center"/>
    </xf>
    <xf numFmtId="179" fontId="2" fillId="0" borderId="0" xfId="0" applyNumberFormat="1" applyFont="1" applyFill="1">
      <alignment vertical="center"/>
    </xf>
    <xf numFmtId="0" fontId="2" fillId="8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5" fillId="8" borderId="0" xfId="0" applyFont="1" applyFill="1" applyAlignment="1">
      <alignment vertical="center" wrapText="1"/>
    </xf>
    <xf numFmtId="0" fontId="5" fillId="8" borderId="0" xfId="0" applyFont="1" applyFill="1">
      <alignment vertical="center"/>
    </xf>
    <xf numFmtId="0" fontId="8" fillId="8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182" fontId="2" fillId="0" borderId="0" xfId="0" applyNumberFormat="1" applyFont="1" applyFill="1">
      <alignment vertical="center"/>
    </xf>
    <xf numFmtId="58" fontId="2" fillId="0" borderId="0" xfId="0" applyNumberFormat="1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5" fillId="11" borderId="0" xfId="0" applyFont="1" applyFill="1" applyAlignment="1">
      <alignment vertical="center" wrapText="1"/>
    </xf>
    <xf numFmtId="179" fontId="2" fillId="0" borderId="5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79" fontId="2" fillId="0" borderId="7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colors>
    <mruColors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V39"/>
  <sheetViews>
    <sheetView tabSelected="1" topLeftCell="O23" zoomScale="75" zoomScaleNormal="75" workbookViewId="0">
      <selection activeCell="T21" sqref="T21"/>
    </sheetView>
  </sheetViews>
  <sheetFormatPr defaultColWidth="9" defaultRowHeight="16.5"/>
  <cols>
    <col min="1" max="1" width="10.75" style="4" customWidth="1"/>
    <col min="2" max="2" width="19.5" style="5" customWidth="1"/>
    <col min="3" max="3" width="13.5" style="4" customWidth="1"/>
    <col min="4" max="4" width="6.5" style="4" customWidth="1"/>
    <col min="5" max="5" width="4.75" style="4" customWidth="1"/>
    <col min="6" max="6" width="5.875" style="4" customWidth="1"/>
    <col min="7" max="7" width="12.25" style="4" customWidth="1"/>
    <col min="8" max="8" width="16.25" style="6" customWidth="1"/>
    <col min="9" max="9" width="19" style="7" customWidth="1"/>
    <col min="10" max="10" width="13.375" style="4" customWidth="1"/>
    <col min="11" max="11" width="15.125" style="4" customWidth="1"/>
    <col min="12" max="12" width="14" style="6" customWidth="1"/>
    <col min="13" max="13" width="21.125" style="6" customWidth="1"/>
    <col min="14" max="14" width="16.5" style="8" customWidth="1"/>
    <col min="15" max="15" width="28.125" style="4" customWidth="1"/>
    <col min="16" max="16" width="31.875" style="9" customWidth="1"/>
    <col min="17" max="17" width="81.625" style="4" customWidth="1"/>
    <col min="18" max="18" width="15.625" style="4" customWidth="1"/>
    <col min="19" max="19" width="16.125" style="4" customWidth="1"/>
    <col min="20" max="20" width="14.25" style="4" customWidth="1"/>
    <col min="21" max="16384" width="9" style="4"/>
  </cols>
  <sheetData>
    <row r="1" spans="1:19" ht="35.25" hidden="1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4">
        <v>114192.04</v>
      </c>
    </row>
    <row r="2" spans="1:19" s="1" customFormat="1" ht="35.25" customHeight="1">
      <c r="A2" s="10" t="s">
        <v>1</v>
      </c>
      <c r="B2" s="11" t="s">
        <v>2</v>
      </c>
      <c r="C2" s="11" t="s">
        <v>3</v>
      </c>
      <c r="D2" s="11" t="s">
        <v>4</v>
      </c>
      <c r="E2" s="71" t="s">
        <v>5</v>
      </c>
      <c r="F2" s="72"/>
      <c r="G2" s="11" t="s">
        <v>6</v>
      </c>
      <c r="H2" s="12" t="s">
        <v>7</v>
      </c>
      <c r="I2" s="12" t="s">
        <v>8</v>
      </c>
      <c r="J2" s="11" t="s">
        <v>9</v>
      </c>
      <c r="K2" s="11" t="s">
        <v>10</v>
      </c>
      <c r="L2" s="12" t="s">
        <v>11</v>
      </c>
      <c r="M2" s="12" t="s">
        <v>12</v>
      </c>
      <c r="N2" s="27" t="s">
        <v>13</v>
      </c>
      <c r="O2" s="11" t="s">
        <v>14</v>
      </c>
      <c r="P2" s="28" t="s">
        <v>15</v>
      </c>
    </row>
    <row r="3" spans="1:19" s="2" customFormat="1" ht="38.1" customHeight="1">
      <c r="A3" s="13" t="s">
        <v>16</v>
      </c>
      <c r="B3" s="14" t="s">
        <v>17</v>
      </c>
      <c r="C3" s="15">
        <v>43343</v>
      </c>
      <c r="D3" s="13" t="s">
        <v>18</v>
      </c>
      <c r="E3" s="13" t="s">
        <v>19</v>
      </c>
      <c r="F3" s="13" t="s">
        <v>20</v>
      </c>
      <c r="G3" s="16">
        <v>2785</v>
      </c>
      <c r="H3" s="17">
        <v>9454</v>
      </c>
      <c r="I3" s="17" t="s">
        <v>21</v>
      </c>
      <c r="J3" s="13"/>
      <c r="K3" s="15">
        <v>43429</v>
      </c>
      <c r="L3" s="17">
        <v>16.71</v>
      </c>
      <c r="M3" s="17">
        <v>0</v>
      </c>
      <c r="N3" s="29">
        <f>H3-L3+M3</f>
        <v>9437.2900000000009</v>
      </c>
      <c r="O3" s="30" t="s">
        <v>22</v>
      </c>
      <c r="P3" s="30"/>
      <c r="Q3" s="55" t="s">
        <v>23</v>
      </c>
      <c r="S3" s="56">
        <f>SUM(N3)-9437.29</f>
        <v>0</v>
      </c>
    </row>
    <row r="4" spans="1:19" s="2" customFormat="1" ht="29.25" customHeight="1">
      <c r="A4" s="13" t="s">
        <v>24</v>
      </c>
      <c r="B4" s="14" t="s">
        <v>17</v>
      </c>
      <c r="C4" s="15">
        <v>43346</v>
      </c>
      <c r="D4" s="13" t="s">
        <v>18</v>
      </c>
      <c r="E4" s="13" t="s">
        <v>19</v>
      </c>
      <c r="F4" s="13" t="s">
        <v>20</v>
      </c>
      <c r="G4" s="16">
        <v>2954</v>
      </c>
      <c r="H4" s="17">
        <v>10624.8</v>
      </c>
      <c r="I4" s="17" t="s">
        <v>25</v>
      </c>
      <c r="J4" s="13"/>
      <c r="K4" s="15">
        <v>43432</v>
      </c>
      <c r="L4" s="17">
        <v>17.239999999999998</v>
      </c>
      <c r="M4" s="17">
        <v>0</v>
      </c>
      <c r="N4" s="29">
        <f t="shared" ref="N4:N10" si="0">H4-L4+M4</f>
        <v>10607.56</v>
      </c>
      <c r="O4" s="30" t="s">
        <v>26</v>
      </c>
      <c r="P4" s="30"/>
      <c r="Q4" s="55" t="s">
        <v>23</v>
      </c>
      <c r="S4" s="56">
        <f>SUM(N4)-10607.56</f>
        <v>0</v>
      </c>
    </row>
    <row r="5" spans="1:19" s="2" customFormat="1" ht="93" customHeight="1">
      <c r="A5" s="13" t="s">
        <v>27</v>
      </c>
      <c r="B5" s="14" t="s">
        <v>28</v>
      </c>
      <c r="C5" s="15">
        <v>43353</v>
      </c>
      <c r="D5" s="13" t="s">
        <v>18</v>
      </c>
      <c r="E5" s="13" t="s">
        <v>19</v>
      </c>
      <c r="F5" s="13" t="s">
        <v>29</v>
      </c>
      <c r="G5" s="16">
        <v>89829</v>
      </c>
      <c r="H5" s="17">
        <v>231912.07</v>
      </c>
      <c r="I5" s="19" t="s">
        <v>30</v>
      </c>
      <c r="J5" s="13" t="s">
        <v>31</v>
      </c>
      <c r="K5" s="15">
        <v>43439</v>
      </c>
      <c r="L5" s="17">
        <v>538.97</v>
      </c>
      <c r="M5" s="17">
        <v>581.62</v>
      </c>
      <c r="N5" s="29">
        <f t="shared" si="0"/>
        <v>231954.72</v>
      </c>
      <c r="O5" s="30" t="s">
        <v>32</v>
      </c>
      <c r="P5" s="30" t="s">
        <v>33</v>
      </c>
      <c r="Q5" s="57" t="s">
        <v>34</v>
      </c>
      <c r="S5" s="56">
        <f>N5-114.3-155.17-208976.11-9014.42-2342.86-11351.86</f>
        <v>0</v>
      </c>
    </row>
    <row r="6" spans="1:19" s="2" customFormat="1" ht="29.25" customHeight="1">
      <c r="A6" s="74" t="s">
        <v>35</v>
      </c>
      <c r="B6" s="14" t="s">
        <v>36</v>
      </c>
      <c r="C6" s="76">
        <v>43375</v>
      </c>
      <c r="D6" s="74" t="s">
        <v>18</v>
      </c>
      <c r="E6" s="74" t="s">
        <v>19</v>
      </c>
      <c r="F6" s="74" t="s">
        <v>29</v>
      </c>
      <c r="G6" s="16">
        <v>1608</v>
      </c>
      <c r="H6" s="17">
        <v>2342.86</v>
      </c>
      <c r="I6" s="78" t="s">
        <v>37</v>
      </c>
      <c r="J6" s="74" t="s">
        <v>38</v>
      </c>
      <c r="K6" s="76">
        <v>43461</v>
      </c>
      <c r="L6" s="17">
        <v>0</v>
      </c>
      <c r="M6" s="17">
        <v>0</v>
      </c>
      <c r="N6" s="29">
        <f t="shared" si="0"/>
        <v>2342.86</v>
      </c>
      <c r="O6" s="30" t="s">
        <v>39</v>
      </c>
      <c r="P6" s="30"/>
      <c r="Q6" s="55" t="s">
        <v>40</v>
      </c>
    </row>
    <row r="7" spans="1:19" s="2" customFormat="1" ht="29.25" customHeight="1">
      <c r="A7" s="75"/>
      <c r="B7" s="14" t="s">
        <v>41</v>
      </c>
      <c r="C7" s="77"/>
      <c r="D7" s="75"/>
      <c r="E7" s="75"/>
      <c r="F7" s="75"/>
      <c r="G7" s="16">
        <v>22522</v>
      </c>
      <c r="H7" s="17">
        <v>92252.91</v>
      </c>
      <c r="I7" s="79"/>
      <c r="J7" s="75"/>
      <c r="K7" s="77"/>
      <c r="L7" s="17">
        <v>135.13</v>
      </c>
      <c r="M7" s="17">
        <v>634.41</v>
      </c>
      <c r="N7" s="29">
        <f t="shared" si="0"/>
        <v>92752.19</v>
      </c>
      <c r="O7" s="30" t="s">
        <v>42</v>
      </c>
      <c r="P7" s="31" t="s">
        <v>43</v>
      </c>
      <c r="Q7" s="55" t="s">
        <v>44</v>
      </c>
    </row>
    <row r="8" spans="1:19" s="2" customFormat="1" ht="29.25" customHeight="1">
      <c r="A8" s="13" t="s">
        <v>45</v>
      </c>
      <c r="B8" s="14" t="s">
        <v>46</v>
      </c>
      <c r="C8" s="15">
        <v>43388</v>
      </c>
      <c r="D8" s="13" t="s">
        <v>18</v>
      </c>
      <c r="E8" s="13" t="s">
        <v>19</v>
      </c>
      <c r="F8" s="13" t="s">
        <v>29</v>
      </c>
      <c r="G8" s="16">
        <v>56990</v>
      </c>
      <c r="H8" s="17">
        <v>121239.99</v>
      </c>
      <c r="I8" s="19" t="s">
        <v>47</v>
      </c>
      <c r="J8" s="13" t="s">
        <v>48</v>
      </c>
      <c r="K8" s="15">
        <v>43474</v>
      </c>
      <c r="L8" s="17">
        <v>341.94</v>
      </c>
      <c r="M8" s="17">
        <v>617.94000000000005</v>
      </c>
      <c r="N8" s="29">
        <f t="shared" si="0"/>
        <v>121515.99</v>
      </c>
      <c r="O8" s="31" t="s">
        <v>49</v>
      </c>
      <c r="P8" s="32" t="s">
        <v>50</v>
      </c>
      <c r="Q8" s="55" t="s">
        <v>44</v>
      </c>
    </row>
    <row r="9" spans="1:19" s="2" customFormat="1" ht="29.25" customHeight="1">
      <c r="A9" s="13" t="s">
        <v>51</v>
      </c>
      <c r="B9" s="14" t="s">
        <v>52</v>
      </c>
      <c r="C9" s="15">
        <v>43405</v>
      </c>
      <c r="D9" s="13" t="s">
        <v>18</v>
      </c>
      <c r="E9" s="13" t="s">
        <v>19</v>
      </c>
      <c r="F9" s="13" t="s">
        <v>53</v>
      </c>
      <c r="G9" s="16">
        <v>383</v>
      </c>
      <c r="H9" s="17">
        <v>1340.5</v>
      </c>
      <c r="I9" s="19"/>
      <c r="J9" s="13"/>
      <c r="K9" s="15">
        <v>43474</v>
      </c>
      <c r="L9" s="17">
        <v>2.2999999999999998</v>
      </c>
      <c r="M9" s="17">
        <v>0</v>
      </c>
      <c r="N9" s="29">
        <f t="shared" si="0"/>
        <v>1338.2</v>
      </c>
      <c r="O9" s="33" t="s">
        <v>54</v>
      </c>
      <c r="P9" s="32" t="s">
        <v>55</v>
      </c>
      <c r="Q9" s="55" t="s">
        <v>56</v>
      </c>
    </row>
    <row r="10" spans="1:19" s="2" customFormat="1" ht="29.25" customHeight="1">
      <c r="A10" s="13" t="s">
        <v>57</v>
      </c>
      <c r="B10" s="14" t="s">
        <v>58</v>
      </c>
      <c r="C10" s="15">
        <v>43402</v>
      </c>
      <c r="D10" s="13" t="s">
        <v>18</v>
      </c>
      <c r="E10" s="13" t="s">
        <v>19</v>
      </c>
      <c r="F10" s="13" t="s">
        <v>29</v>
      </c>
      <c r="G10" s="16">
        <v>16792</v>
      </c>
      <c r="H10" s="17">
        <v>19998.439999999999</v>
      </c>
      <c r="I10" s="19" t="s">
        <v>59</v>
      </c>
      <c r="J10" s="13" t="s">
        <v>60</v>
      </c>
      <c r="K10" s="15">
        <v>43487</v>
      </c>
      <c r="L10" s="17">
        <v>100.75</v>
      </c>
      <c r="M10" s="17">
        <v>0</v>
      </c>
      <c r="N10" s="29">
        <f t="shared" si="0"/>
        <v>19897.689999999999</v>
      </c>
      <c r="O10" s="33" t="s">
        <v>61</v>
      </c>
      <c r="P10" s="32" t="s">
        <v>62</v>
      </c>
      <c r="Q10" s="55" t="s">
        <v>56</v>
      </c>
    </row>
    <row r="11" spans="1:19" s="2" customFormat="1" ht="57" customHeight="1">
      <c r="A11" s="74" t="s">
        <v>63</v>
      </c>
      <c r="B11" s="14" t="s">
        <v>64</v>
      </c>
      <c r="C11" s="76">
        <v>43423</v>
      </c>
      <c r="D11" s="74" t="s">
        <v>18</v>
      </c>
      <c r="E11" s="74" t="s">
        <v>19</v>
      </c>
      <c r="F11" s="74" t="s">
        <v>29</v>
      </c>
      <c r="G11" s="16">
        <v>51158</v>
      </c>
      <c r="H11" s="17">
        <v>116378.39</v>
      </c>
      <c r="I11" s="78" t="s">
        <v>65</v>
      </c>
      <c r="J11" s="74" t="s">
        <v>66</v>
      </c>
      <c r="K11" s="76">
        <v>43510</v>
      </c>
      <c r="L11" s="17">
        <v>306.95</v>
      </c>
      <c r="M11" s="17">
        <v>749.28</v>
      </c>
      <c r="N11" s="29">
        <v>116820.72</v>
      </c>
      <c r="O11" s="30" t="s">
        <v>67</v>
      </c>
      <c r="P11" s="32" t="s">
        <v>68</v>
      </c>
      <c r="Q11" s="57" t="s">
        <v>69</v>
      </c>
      <c r="R11" s="56"/>
    </row>
    <row r="12" spans="1:19" s="2" customFormat="1" ht="29.25" customHeight="1">
      <c r="A12" s="74"/>
      <c r="B12" s="14" t="s">
        <v>70</v>
      </c>
      <c r="C12" s="76"/>
      <c r="D12" s="74"/>
      <c r="E12" s="74"/>
      <c r="F12" s="74"/>
      <c r="G12" s="16">
        <v>8484</v>
      </c>
      <c r="H12" s="17">
        <v>15048.77</v>
      </c>
      <c r="I12" s="78"/>
      <c r="J12" s="74"/>
      <c r="K12" s="76"/>
      <c r="L12" s="17">
        <v>0</v>
      </c>
      <c r="M12" s="17">
        <v>0</v>
      </c>
      <c r="N12" s="29">
        <f t="shared" ref="N12:N18" si="1">H12-L12+M12</f>
        <v>15048.77</v>
      </c>
      <c r="O12" s="33" t="s">
        <v>71</v>
      </c>
      <c r="P12" s="32" t="s">
        <v>72</v>
      </c>
      <c r="Q12" s="55" t="s">
        <v>73</v>
      </c>
    </row>
    <row r="13" spans="1:19" s="2" customFormat="1" ht="29.25" customHeight="1">
      <c r="A13" s="75"/>
      <c r="B13" s="14" t="s">
        <v>74</v>
      </c>
      <c r="C13" s="77"/>
      <c r="D13" s="75"/>
      <c r="E13" s="75"/>
      <c r="F13" s="75"/>
      <c r="G13" s="16">
        <v>4104</v>
      </c>
      <c r="H13" s="17">
        <v>13543.2</v>
      </c>
      <c r="I13" s="79"/>
      <c r="J13" s="75"/>
      <c r="K13" s="77"/>
      <c r="L13" s="17">
        <v>0</v>
      </c>
      <c r="M13" s="17">
        <v>0</v>
      </c>
      <c r="N13" s="29">
        <f t="shared" si="1"/>
        <v>13543.2</v>
      </c>
      <c r="O13" s="33" t="s">
        <v>75</v>
      </c>
      <c r="P13" s="32"/>
      <c r="Q13" s="55" t="s">
        <v>76</v>
      </c>
    </row>
    <row r="14" spans="1:19" s="2" customFormat="1" ht="84.75" customHeight="1">
      <c r="A14" s="13" t="s">
        <v>77</v>
      </c>
      <c r="B14" s="14" t="s">
        <v>78</v>
      </c>
      <c r="C14" s="15">
        <v>43451</v>
      </c>
      <c r="D14" s="13" t="s">
        <v>18</v>
      </c>
      <c r="E14" s="13" t="s">
        <v>19</v>
      </c>
      <c r="F14" s="13" t="s">
        <v>29</v>
      </c>
      <c r="G14" s="18">
        <v>63822</v>
      </c>
      <c r="H14" s="19">
        <v>126551.97</v>
      </c>
      <c r="I14" s="19" t="s">
        <v>79</v>
      </c>
      <c r="J14" s="13" t="s">
        <v>48</v>
      </c>
      <c r="K14" s="15">
        <v>43535</v>
      </c>
      <c r="L14" s="17">
        <v>382.93</v>
      </c>
      <c r="M14" s="17">
        <v>864.2</v>
      </c>
      <c r="N14" s="34">
        <f t="shared" si="1"/>
        <v>127033.24</v>
      </c>
      <c r="O14" s="30" t="s">
        <v>80</v>
      </c>
      <c r="P14" s="35" t="s">
        <v>81</v>
      </c>
      <c r="Q14" s="58" t="s">
        <v>82</v>
      </c>
    </row>
    <row r="15" spans="1:19" s="2" customFormat="1" ht="45" customHeight="1">
      <c r="A15" s="13" t="s">
        <v>83</v>
      </c>
      <c r="B15" s="14" t="s">
        <v>84</v>
      </c>
      <c r="C15" s="15">
        <v>43472</v>
      </c>
      <c r="D15" s="13" t="s">
        <v>18</v>
      </c>
      <c r="E15" s="13" t="s">
        <v>19</v>
      </c>
      <c r="F15" s="13" t="s">
        <v>29</v>
      </c>
      <c r="G15" s="16">
        <v>72063</v>
      </c>
      <c r="H15" s="17">
        <v>118181.07</v>
      </c>
      <c r="I15" s="19" t="s">
        <v>85</v>
      </c>
      <c r="J15" s="13" t="s">
        <v>48</v>
      </c>
      <c r="K15" s="15">
        <v>43556</v>
      </c>
      <c r="L15" s="17">
        <v>432.38</v>
      </c>
      <c r="M15" s="17">
        <v>796.15</v>
      </c>
      <c r="N15" s="29">
        <f t="shared" si="1"/>
        <v>118544.84</v>
      </c>
      <c r="O15" s="36" t="s">
        <v>86</v>
      </c>
      <c r="P15" s="35" t="s">
        <v>87</v>
      </c>
      <c r="Q15" s="59" t="s">
        <v>88</v>
      </c>
      <c r="S15" s="2">
        <f>118544.84-57439.65-36290.76-14814.43-10000</f>
        <v>0</v>
      </c>
    </row>
    <row r="16" spans="1:19" s="2" customFormat="1" ht="29.25" customHeight="1">
      <c r="A16" s="13" t="s">
        <v>89</v>
      </c>
      <c r="B16" s="14" t="s">
        <v>84</v>
      </c>
      <c r="C16" s="15">
        <v>43481</v>
      </c>
      <c r="D16" s="13" t="s">
        <v>18</v>
      </c>
      <c r="E16" s="13" t="s">
        <v>19</v>
      </c>
      <c r="F16" s="13" t="s">
        <v>29</v>
      </c>
      <c r="G16" s="16">
        <v>23003</v>
      </c>
      <c r="H16" s="17">
        <v>53635.88</v>
      </c>
      <c r="I16" s="19" t="s">
        <v>90</v>
      </c>
      <c r="J16" s="13" t="s">
        <v>91</v>
      </c>
      <c r="K16" s="15">
        <v>43565</v>
      </c>
      <c r="L16" s="17">
        <v>138.02000000000001</v>
      </c>
      <c r="M16" s="17">
        <v>628.29999999999995</v>
      </c>
      <c r="N16" s="29">
        <f t="shared" si="1"/>
        <v>54126.16</v>
      </c>
      <c r="O16" s="33" t="s">
        <v>92</v>
      </c>
      <c r="P16" s="32" t="s">
        <v>93</v>
      </c>
      <c r="Q16" s="60" t="s">
        <v>94</v>
      </c>
    </row>
    <row r="17" spans="1:20" s="2" customFormat="1" ht="29.25" customHeight="1">
      <c r="A17" s="74" t="s">
        <v>95</v>
      </c>
      <c r="B17" s="14" t="s">
        <v>96</v>
      </c>
      <c r="C17" s="76">
        <v>43493</v>
      </c>
      <c r="D17" s="74" t="s">
        <v>18</v>
      </c>
      <c r="E17" s="74" t="s">
        <v>19</v>
      </c>
      <c r="F17" s="74" t="s">
        <v>29</v>
      </c>
      <c r="G17" s="16">
        <v>12439</v>
      </c>
      <c r="H17" s="17">
        <v>26821.47</v>
      </c>
      <c r="I17" s="78" t="s">
        <v>97</v>
      </c>
      <c r="J17" s="74" t="s">
        <v>98</v>
      </c>
      <c r="K17" s="76">
        <v>43577</v>
      </c>
      <c r="L17" s="17">
        <v>0</v>
      </c>
      <c r="M17" s="17">
        <v>0</v>
      </c>
      <c r="N17" s="29">
        <f t="shared" si="1"/>
        <v>26821.47</v>
      </c>
      <c r="O17" s="33" t="s">
        <v>99</v>
      </c>
      <c r="P17" s="32" t="s">
        <v>100</v>
      </c>
      <c r="Q17" s="60" t="s">
        <v>101</v>
      </c>
    </row>
    <row r="18" spans="1:20" s="2" customFormat="1" ht="84" customHeight="1">
      <c r="A18" s="75"/>
      <c r="B18" s="14" t="s">
        <v>102</v>
      </c>
      <c r="C18" s="77"/>
      <c r="D18" s="75"/>
      <c r="E18" s="75"/>
      <c r="F18" s="75"/>
      <c r="G18" s="16">
        <v>116010</v>
      </c>
      <c r="H18" s="17">
        <v>274654.49</v>
      </c>
      <c r="I18" s="79"/>
      <c r="J18" s="75"/>
      <c r="K18" s="77"/>
      <c r="L18" s="17">
        <v>670.43</v>
      </c>
      <c r="M18" s="37"/>
      <c r="N18" s="29">
        <f t="shared" si="1"/>
        <v>273984.06</v>
      </c>
      <c r="O18" s="36" t="s">
        <v>103</v>
      </c>
      <c r="P18" s="38" t="s">
        <v>104</v>
      </c>
      <c r="Q18" s="61" t="s">
        <v>105</v>
      </c>
      <c r="R18" s="62" t="s">
        <v>106</v>
      </c>
      <c r="S18" s="63">
        <f>274210.62-194290.88-44739.16-16406.58-1000+900-6881.6-7870.09-471.26</f>
        <v>3451.0499999999802</v>
      </c>
    </row>
    <row r="19" spans="1:20" s="2" customFormat="1" ht="63" customHeight="1">
      <c r="A19" s="74" t="s">
        <v>107</v>
      </c>
      <c r="B19" s="14" t="s">
        <v>108</v>
      </c>
      <c r="C19" s="76">
        <v>43535</v>
      </c>
      <c r="D19" s="74" t="s">
        <v>18</v>
      </c>
      <c r="E19" s="74" t="s">
        <v>19</v>
      </c>
      <c r="F19" s="74" t="s">
        <v>29</v>
      </c>
      <c r="G19" s="16">
        <v>6192</v>
      </c>
      <c r="H19" s="17">
        <v>9603.7900000000009</v>
      </c>
      <c r="I19" s="78" t="s">
        <v>109</v>
      </c>
      <c r="J19" s="74" t="s">
        <v>48</v>
      </c>
      <c r="K19" s="76">
        <v>43621</v>
      </c>
      <c r="L19" s="17">
        <v>0</v>
      </c>
      <c r="M19" s="37">
        <v>0</v>
      </c>
      <c r="N19" s="29">
        <f t="shared" ref="N19:N30" si="2">H19-L19+M19</f>
        <v>9603.7900000000009</v>
      </c>
      <c r="O19" s="39"/>
      <c r="P19" s="40" t="s">
        <v>110</v>
      </c>
      <c r="Q19" s="64" t="s">
        <v>151</v>
      </c>
    </row>
    <row r="20" spans="1:20" s="2" customFormat="1" ht="96.75" customHeight="1">
      <c r="A20" s="75"/>
      <c r="B20" s="14" t="s">
        <v>111</v>
      </c>
      <c r="C20" s="77"/>
      <c r="D20" s="75"/>
      <c r="E20" s="75"/>
      <c r="F20" s="75"/>
      <c r="G20" s="16">
        <v>71589</v>
      </c>
      <c r="H20" s="17">
        <v>138318.16</v>
      </c>
      <c r="I20" s="79"/>
      <c r="J20" s="75"/>
      <c r="K20" s="77"/>
      <c r="L20" s="17">
        <v>429.53</v>
      </c>
      <c r="M20" s="37"/>
      <c r="N20" s="29">
        <f t="shared" si="2"/>
        <v>137888.63</v>
      </c>
      <c r="O20" s="41" t="s">
        <v>112</v>
      </c>
      <c r="P20" s="42" t="s">
        <v>113</v>
      </c>
      <c r="Q20" s="65" t="s">
        <v>114</v>
      </c>
      <c r="R20" s="66" t="s">
        <v>115</v>
      </c>
      <c r="S20" s="2">
        <f>138500.51-1700-2640-11923.65-45395.2-57436.01-7149.75-11014.72-611.88</f>
        <v>629.30000000001701</v>
      </c>
    </row>
    <row r="21" spans="1:20" s="2" customFormat="1" ht="63" customHeight="1">
      <c r="A21" s="13" t="s">
        <v>116</v>
      </c>
      <c r="B21" s="14" t="s">
        <v>117</v>
      </c>
      <c r="C21" s="15">
        <v>43544</v>
      </c>
      <c r="D21" s="13" t="s">
        <v>18</v>
      </c>
      <c r="E21" s="13" t="s">
        <v>19</v>
      </c>
      <c r="F21" s="13" t="s">
        <v>29</v>
      </c>
      <c r="G21" s="16">
        <v>26314</v>
      </c>
      <c r="H21" s="17">
        <v>72858.73</v>
      </c>
      <c r="I21" s="19" t="s">
        <v>118</v>
      </c>
      <c r="J21" s="13" t="s">
        <v>91</v>
      </c>
      <c r="K21" s="15">
        <v>43630</v>
      </c>
      <c r="L21" s="17">
        <v>157.88</v>
      </c>
      <c r="M21" s="37"/>
      <c r="N21" s="29">
        <f t="shared" si="2"/>
        <v>72700.850000000006</v>
      </c>
      <c r="O21" s="41" t="s">
        <v>119</v>
      </c>
      <c r="P21" s="40"/>
      <c r="Q21" s="65" t="s">
        <v>120</v>
      </c>
      <c r="R21" s="66" t="s">
        <v>121</v>
      </c>
      <c r="S21" s="63">
        <f>73489.57-14288.76-9040.4-36723.79-12647.9-788.72</f>
        <v>2.95585778076202E-12</v>
      </c>
    </row>
    <row r="22" spans="1:20" s="2" customFormat="1" ht="63" customHeight="1">
      <c r="A22" s="13" t="s">
        <v>122</v>
      </c>
      <c r="B22" s="14" t="s">
        <v>123</v>
      </c>
      <c r="C22" s="15">
        <v>43570</v>
      </c>
      <c r="D22" s="13" t="s">
        <v>18</v>
      </c>
      <c r="E22" s="13" t="s">
        <v>19</v>
      </c>
      <c r="F22" s="13" t="s">
        <v>29</v>
      </c>
      <c r="G22" s="16">
        <v>75191</v>
      </c>
      <c r="H22" s="17">
        <v>100355.04</v>
      </c>
      <c r="I22" s="19" t="s">
        <v>124</v>
      </c>
      <c r="J22" s="13" t="s">
        <v>48</v>
      </c>
      <c r="K22" s="15">
        <v>43656</v>
      </c>
      <c r="L22" s="17">
        <v>451.15</v>
      </c>
      <c r="M22" s="37"/>
      <c r="N22" s="29">
        <f t="shared" si="2"/>
        <v>99903.89</v>
      </c>
      <c r="O22" s="43"/>
      <c r="P22" s="44"/>
      <c r="Q22" s="67" t="s">
        <v>125</v>
      </c>
      <c r="R22" s="66" t="s">
        <v>126</v>
      </c>
    </row>
    <row r="23" spans="1:20" s="2" customFormat="1" ht="63" customHeight="1">
      <c r="A23" s="13"/>
      <c r="B23" s="14" t="s">
        <v>127</v>
      </c>
      <c r="C23" s="15"/>
      <c r="D23" s="13"/>
      <c r="E23" s="13"/>
      <c r="F23" s="13"/>
      <c r="G23" s="16"/>
      <c r="H23" s="17"/>
      <c r="I23" s="19"/>
      <c r="J23" s="13"/>
      <c r="K23" s="15"/>
      <c r="L23" s="17"/>
      <c r="M23" s="45">
        <v>2560.37</v>
      </c>
      <c r="N23" s="29">
        <f t="shared" si="2"/>
        <v>2560.37</v>
      </c>
      <c r="O23" s="46" t="s">
        <v>128</v>
      </c>
      <c r="P23" s="32"/>
      <c r="R23" s="66"/>
    </row>
    <row r="24" spans="1:20" s="2" customFormat="1" ht="63" customHeight="1">
      <c r="A24" s="13" t="s">
        <v>129</v>
      </c>
      <c r="B24" s="14" t="s">
        <v>130</v>
      </c>
      <c r="C24" s="15">
        <v>43570</v>
      </c>
      <c r="D24" s="13" t="s">
        <v>18</v>
      </c>
      <c r="E24" s="13" t="s">
        <v>19</v>
      </c>
      <c r="F24" s="13" t="s">
        <v>20</v>
      </c>
      <c r="G24" s="16">
        <v>601</v>
      </c>
      <c r="H24" s="17">
        <v>679.13</v>
      </c>
      <c r="I24" s="69" t="s">
        <v>131</v>
      </c>
      <c r="J24" s="13" t="s">
        <v>20</v>
      </c>
      <c r="K24" s="15">
        <v>43656</v>
      </c>
      <c r="L24" s="17">
        <v>3.61</v>
      </c>
      <c r="M24" s="17">
        <v>0</v>
      </c>
      <c r="N24" s="29">
        <f t="shared" si="2"/>
        <v>675.52</v>
      </c>
      <c r="O24" s="43"/>
      <c r="P24" s="44"/>
      <c r="Q24" s="2" t="s">
        <v>132</v>
      </c>
      <c r="R24" s="66" t="s">
        <v>126</v>
      </c>
    </row>
    <row r="25" spans="1:20" s="2" customFormat="1" ht="63" customHeight="1">
      <c r="A25" s="13"/>
      <c r="B25" s="14" t="s">
        <v>133</v>
      </c>
      <c r="C25" s="15">
        <v>43591</v>
      </c>
      <c r="D25" s="13"/>
      <c r="E25" s="13"/>
      <c r="F25" s="13"/>
      <c r="G25" s="16"/>
      <c r="H25" s="17"/>
      <c r="I25" s="19"/>
      <c r="J25" s="13"/>
      <c r="K25" s="15"/>
      <c r="L25" s="17"/>
      <c r="M25" s="17">
        <f>15892/6.7</f>
        <v>2371.9402985074598</v>
      </c>
      <c r="N25" s="29">
        <f t="shared" si="2"/>
        <v>2371.9402985074598</v>
      </c>
      <c r="O25" s="47" t="s">
        <v>134</v>
      </c>
      <c r="P25" s="32">
        <v>0</v>
      </c>
      <c r="Q25" s="2" t="s">
        <v>135</v>
      </c>
    </row>
    <row r="26" spans="1:20" s="2" customFormat="1" ht="63" customHeight="1">
      <c r="A26" s="13"/>
      <c r="B26" s="14" t="s">
        <v>136</v>
      </c>
      <c r="C26" s="15">
        <v>43591</v>
      </c>
      <c r="D26" s="13"/>
      <c r="E26" s="13"/>
      <c r="F26" s="13"/>
      <c r="G26" s="16"/>
      <c r="H26" s="17"/>
      <c r="I26" s="19"/>
      <c r="J26" s="13"/>
      <c r="K26" s="15"/>
      <c r="L26" s="17"/>
      <c r="M26" s="17">
        <f>463.28+388.21</f>
        <v>851.49</v>
      </c>
      <c r="N26" s="29">
        <f t="shared" si="2"/>
        <v>851.49</v>
      </c>
      <c r="O26" s="48" t="s">
        <v>137</v>
      </c>
      <c r="P26" s="44"/>
      <c r="Q26" s="2" t="s">
        <v>132</v>
      </c>
      <c r="R26" s="68" t="s">
        <v>138</v>
      </c>
    </row>
    <row r="27" spans="1:20" s="2" customFormat="1" ht="63" customHeight="1">
      <c r="A27" s="13" t="s">
        <v>139</v>
      </c>
      <c r="B27" s="14" t="s">
        <v>140</v>
      </c>
      <c r="C27" s="15">
        <v>43581</v>
      </c>
      <c r="D27" s="13" t="s">
        <v>18</v>
      </c>
      <c r="E27" s="13" t="s">
        <v>19</v>
      </c>
      <c r="F27" s="13" t="s">
        <v>20</v>
      </c>
      <c r="G27" s="16">
        <v>10396</v>
      </c>
      <c r="H27" s="17">
        <v>36019.75</v>
      </c>
      <c r="I27" s="19" t="s">
        <v>141</v>
      </c>
      <c r="J27" s="13" t="s">
        <v>20</v>
      </c>
      <c r="K27" s="15">
        <v>43667</v>
      </c>
      <c r="L27" s="17">
        <v>62.38</v>
      </c>
      <c r="M27" s="17">
        <v>0</v>
      </c>
      <c r="N27" s="29">
        <f t="shared" si="2"/>
        <v>35957.370000000003</v>
      </c>
      <c r="O27" s="43"/>
      <c r="P27" s="44"/>
      <c r="Q27" s="2" t="s">
        <v>132</v>
      </c>
      <c r="R27" s="66" t="s">
        <v>126</v>
      </c>
    </row>
    <row r="28" spans="1:20" s="2" customFormat="1" ht="63" customHeight="1">
      <c r="A28" s="13" t="s">
        <v>142</v>
      </c>
      <c r="B28" s="14" t="s">
        <v>143</v>
      </c>
      <c r="C28" s="15">
        <v>43579</v>
      </c>
      <c r="D28" s="13" t="s">
        <v>18</v>
      </c>
      <c r="E28" s="13" t="s">
        <v>19</v>
      </c>
      <c r="F28" s="13" t="s">
        <v>29</v>
      </c>
      <c r="G28" s="16">
        <v>7473</v>
      </c>
      <c r="H28" s="17">
        <v>11862.51</v>
      </c>
      <c r="I28" s="19" t="s">
        <v>144</v>
      </c>
      <c r="J28" s="13" t="s">
        <v>60</v>
      </c>
      <c r="K28" s="15">
        <v>43665</v>
      </c>
      <c r="L28" s="17">
        <v>44.84</v>
      </c>
      <c r="M28" s="17">
        <v>0</v>
      </c>
      <c r="N28" s="29">
        <f t="shared" si="2"/>
        <v>11817.67</v>
      </c>
      <c r="O28" s="43"/>
      <c r="P28" s="44"/>
      <c r="Q28" s="2" t="s">
        <v>132</v>
      </c>
      <c r="R28" s="66" t="s">
        <v>126</v>
      </c>
    </row>
    <row r="29" spans="1:20" s="2" customFormat="1" ht="63" customHeight="1">
      <c r="A29" s="13" t="s">
        <v>145</v>
      </c>
      <c r="B29" s="14" t="s">
        <v>146</v>
      </c>
      <c r="C29" s="15" t="s">
        <v>147</v>
      </c>
      <c r="D29" s="13" t="s">
        <v>18</v>
      </c>
      <c r="E29" s="13" t="s">
        <v>19</v>
      </c>
      <c r="F29" s="13" t="s">
        <v>29</v>
      </c>
      <c r="G29" s="16">
        <v>52311</v>
      </c>
      <c r="H29" s="17">
        <v>65855.509999999995</v>
      </c>
      <c r="I29" s="19" t="s">
        <v>148</v>
      </c>
      <c r="J29" s="13" t="s">
        <v>91</v>
      </c>
      <c r="K29" s="15">
        <v>43677</v>
      </c>
      <c r="L29" s="17">
        <v>313.87</v>
      </c>
      <c r="M29" s="17">
        <v>0</v>
      </c>
      <c r="N29" s="29">
        <f t="shared" si="2"/>
        <v>65541.64</v>
      </c>
      <c r="O29" s="43"/>
      <c r="P29" s="44"/>
      <c r="Q29" s="2" t="s">
        <v>149</v>
      </c>
      <c r="R29" s="66" t="s">
        <v>126</v>
      </c>
      <c r="T29" s="56"/>
    </row>
    <row r="30" spans="1:20" s="2" customFormat="1" ht="63" customHeight="1">
      <c r="A30" s="13"/>
      <c r="B30" s="14" t="s">
        <v>150</v>
      </c>
      <c r="C30" s="15">
        <v>43628</v>
      </c>
      <c r="D30" s="13"/>
      <c r="E30" s="13"/>
      <c r="F30" s="13"/>
      <c r="G30" s="16"/>
      <c r="H30" s="17"/>
      <c r="I30" s="19"/>
      <c r="J30" s="13"/>
      <c r="K30" s="15"/>
      <c r="L30" s="17"/>
      <c r="M30" s="17">
        <v>788.81</v>
      </c>
      <c r="N30" s="29">
        <f t="shared" si="2"/>
        <v>788.81</v>
      </c>
      <c r="O30" s="43"/>
      <c r="P30" s="44"/>
      <c r="Q30" s="2" t="s">
        <v>149</v>
      </c>
    </row>
    <row r="31" spans="1:20" s="2" customFormat="1" ht="63" customHeight="1">
      <c r="A31" s="13"/>
      <c r="B31" s="14"/>
      <c r="C31" s="15"/>
      <c r="D31" s="13"/>
      <c r="E31" s="13"/>
      <c r="F31" s="13"/>
      <c r="G31" s="16"/>
      <c r="H31" s="17"/>
      <c r="I31" s="19"/>
      <c r="J31" s="13"/>
      <c r="K31" s="15"/>
      <c r="L31" s="17"/>
      <c r="M31" s="17"/>
      <c r="N31" s="29"/>
      <c r="O31" s="43"/>
      <c r="P31" s="44"/>
    </row>
    <row r="32" spans="1:20" s="2" customFormat="1" ht="63" customHeight="1">
      <c r="A32" s="13"/>
      <c r="B32" s="14"/>
      <c r="C32" s="15"/>
      <c r="D32" s="13"/>
      <c r="E32" s="13"/>
      <c r="F32" s="13"/>
      <c r="G32" s="16"/>
      <c r="H32" s="17"/>
      <c r="I32" s="19"/>
      <c r="J32" s="13"/>
      <c r="K32" s="15"/>
      <c r="L32" s="17"/>
      <c r="M32" s="17"/>
      <c r="N32" s="29"/>
      <c r="O32" s="43"/>
      <c r="P32" s="44"/>
    </row>
    <row r="33" spans="1:22" s="2" customFormat="1" ht="63" customHeight="1">
      <c r="A33" s="13"/>
      <c r="B33" s="14"/>
      <c r="C33" s="15"/>
      <c r="D33" s="13"/>
      <c r="E33" s="13"/>
      <c r="F33" s="13"/>
      <c r="G33" s="16"/>
      <c r="H33" s="17"/>
      <c r="I33" s="19"/>
      <c r="J33" s="13"/>
      <c r="K33" s="15"/>
      <c r="L33" s="17"/>
      <c r="M33" s="17"/>
      <c r="N33" s="29"/>
      <c r="O33" s="43"/>
      <c r="P33" s="44"/>
    </row>
    <row r="34" spans="1:22" s="2" customFormat="1" ht="29.25" customHeight="1">
      <c r="A34" s="13"/>
      <c r="B34" s="14"/>
      <c r="C34" s="15"/>
      <c r="D34" s="13"/>
      <c r="E34" s="13"/>
      <c r="F34" s="13"/>
      <c r="G34" s="16"/>
      <c r="H34" s="17"/>
      <c r="I34" s="19"/>
      <c r="J34" s="13"/>
      <c r="K34" s="15"/>
      <c r="L34" s="17"/>
      <c r="M34" s="17"/>
      <c r="N34" s="17"/>
      <c r="O34" s="43"/>
      <c r="P34" s="44"/>
    </row>
    <row r="35" spans="1:22" s="3" customFormat="1" ht="29.25" customHeight="1">
      <c r="A35" s="73"/>
      <c r="B35" s="73"/>
      <c r="C35" s="73"/>
      <c r="D35" s="73"/>
      <c r="E35" s="73"/>
      <c r="F35" s="73"/>
      <c r="G35" s="21"/>
      <c r="H35" s="22"/>
      <c r="I35" s="22"/>
      <c r="J35" s="20"/>
      <c r="K35" s="20"/>
      <c r="L35" s="22"/>
      <c r="M35" s="22"/>
      <c r="N35" s="29"/>
      <c r="O35" s="49"/>
      <c r="P35" s="50"/>
    </row>
    <row r="36" spans="1:22" ht="29.25" customHeight="1">
      <c r="A36" s="3"/>
      <c r="B36" s="23"/>
      <c r="C36" s="3"/>
      <c r="D36" s="3"/>
      <c r="E36" s="3"/>
      <c r="F36" s="3"/>
      <c r="G36" s="24"/>
      <c r="H36" s="25"/>
      <c r="I36" s="51"/>
      <c r="J36" s="3"/>
      <c r="K36" s="3"/>
      <c r="L36" s="25"/>
      <c r="M36" s="25"/>
      <c r="N36" s="52"/>
      <c r="O36" s="53"/>
      <c r="P36" s="54"/>
      <c r="Q36" s="3"/>
      <c r="R36" s="3"/>
      <c r="S36" s="3"/>
      <c r="T36" s="3"/>
      <c r="U36" s="3"/>
      <c r="V36" s="3"/>
    </row>
    <row r="37" spans="1:22" ht="29.25" customHeight="1">
      <c r="A37" s="3"/>
      <c r="B37" s="23"/>
      <c r="C37" s="3"/>
      <c r="D37" s="3"/>
      <c r="E37" s="3"/>
      <c r="F37" s="3"/>
      <c r="G37" s="24"/>
      <c r="H37" s="25"/>
      <c r="I37" s="51"/>
      <c r="J37" s="3"/>
      <c r="K37" s="3"/>
      <c r="L37" s="25"/>
      <c r="M37" s="25"/>
      <c r="N37" s="52"/>
      <c r="O37" s="53"/>
      <c r="P37" s="54"/>
      <c r="Q37" s="3"/>
      <c r="R37" s="3"/>
      <c r="S37" s="3"/>
      <c r="T37" s="3"/>
      <c r="U37" s="3"/>
      <c r="V37" s="3"/>
    </row>
    <row r="38" spans="1:22" ht="29.25" customHeight="1">
      <c r="G38" s="26"/>
    </row>
    <row r="39" spans="1:22">
      <c r="G39" s="26"/>
    </row>
  </sheetData>
  <mergeCells count="35">
    <mergeCell ref="K6:K7"/>
    <mergeCell ref="K11:K13"/>
    <mergeCell ref="K17:K18"/>
    <mergeCell ref="K19:K20"/>
    <mergeCell ref="I6:I7"/>
    <mergeCell ref="I11:I13"/>
    <mergeCell ref="I17:I18"/>
    <mergeCell ref="I19:I20"/>
    <mergeCell ref="J6:J7"/>
    <mergeCell ref="J11:J13"/>
    <mergeCell ref="J17:J18"/>
    <mergeCell ref="J19:J20"/>
    <mergeCell ref="E11:E13"/>
    <mergeCell ref="E17:E18"/>
    <mergeCell ref="E19:E20"/>
    <mergeCell ref="F6:F7"/>
    <mergeCell ref="F11:F13"/>
    <mergeCell ref="F17:F18"/>
    <mergeCell ref="F19:F20"/>
    <mergeCell ref="A1:P1"/>
    <mergeCell ref="E2:F2"/>
    <mergeCell ref="A35:F35"/>
    <mergeCell ref="A6:A7"/>
    <mergeCell ref="A11:A13"/>
    <mergeCell ref="A17:A18"/>
    <mergeCell ref="A19:A20"/>
    <mergeCell ref="C6:C7"/>
    <mergeCell ref="C11:C13"/>
    <mergeCell ref="C17:C18"/>
    <mergeCell ref="C19:C20"/>
    <mergeCell ref="D6:D7"/>
    <mergeCell ref="D11:D13"/>
    <mergeCell ref="D17:D18"/>
    <mergeCell ref="D19:D20"/>
    <mergeCell ref="E6:E7"/>
  </mergeCells>
  <phoneticPr fontId="12" type="noConversion"/>
  <pageMargins left="0.31496062992126" right="0.31496062992126" top="0.55118110236220497" bottom="0.55118110236220497" header="0.31496062992126" footer="0.31496062992126"/>
  <pageSetup paperSize="9" orientation="landscape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CHERRY</vt:lpstr>
      <vt:lpstr>CHERRY!Print_Titles</vt:lpstr>
    </vt:vector>
  </TitlesOfParts>
  <Company>MSCD龙帝国技术社区 Htpp://Bbs.Mscode.Cc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Cheny130227</dc:creator>
  <cp:lastModifiedBy>Administrator</cp:lastModifiedBy>
  <cp:lastPrinted>2019-02-28T06:23:00Z</cp:lastPrinted>
  <dcterms:created xsi:type="dcterms:W3CDTF">2013-06-24T07:16:00Z</dcterms:created>
  <dcterms:modified xsi:type="dcterms:W3CDTF">2019-06-15T04:02:10Z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